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45" yWindow="105" windowWidth="11310" windowHeight="12750" tabRatio="927"/>
  </bookViews>
  <sheets>
    <sheet name="Хабаровск-1" sheetId="45" r:id="rId1"/>
    <sheet name="Хабаровск-2" sheetId="35" r:id="rId2"/>
    <sheet name="Комсомольск" sheetId="33" r:id="rId3"/>
    <sheet name="Амурск" sheetId="3" r:id="rId4"/>
    <sheet name="Вяземский" sheetId="9" r:id="rId5"/>
    <sheet name="Нанайский" sheetId="12" r:id="rId6"/>
    <sheet name="Охотск" sheetId="14" r:id="rId7"/>
    <sheet name="Совгавань" sheetId="16" r:id="rId8"/>
    <sheet name="МО других субъектов" sheetId="46" r:id="rId9"/>
  </sheets>
  <externalReferences>
    <externalReference r:id="rId10"/>
    <externalReference r:id="rId11"/>
  </externalReferences>
  <definedNames>
    <definedName name="_xlnm._FilterDatabase" localSheetId="0" hidden="1">'Хабаровск-1'!$A$12:$G$897</definedName>
    <definedName name="_xlnm._FilterDatabase" localSheetId="1" hidden="1">'Хабаровск-2'!$A$8:$L$1518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8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Амурск!$4:$7</definedName>
    <definedName name="_xlnm.Print_Titles" localSheetId="4">Вяземский!$4:$7</definedName>
    <definedName name="_xlnm.Print_Titles" localSheetId="2">Комсомольск!$4:$7</definedName>
    <definedName name="_xlnm.Print_Titles" localSheetId="8">'МО других субъектов'!$4:$7</definedName>
    <definedName name="_xlnm.Print_Titles" localSheetId="5">Нанайский!$3:$7</definedName>
    <definedName name="_xlnm.Print_Titles" localSheetId="6">Охотск!$4:$7</definedName>
    <definedName name="_xlnm.Print_Titles" localSheetId="7">Совгавань!$4:$7</definedName>
    <definedName name="_xlnm.Print_Titles" localSheetId="0">'Хабаровск-1'!$9:$12</definedName>
    <definedName name="_xlnm.Print_Titles" localSheetId="1">'Хабаровск-2'!$4:$7</definedName>
    <definedName name="_xlnm.Print_Area" localSheetId="3">Амурск!$A$1:$F$121</definedName>
    <definedName name="_xlnm.Print_Area" localSheetId="4">Вяземский!$A$1:$F$79</definedName>
    <definedName name="_xlnm.Print_Area" localSheetId="2">Комсомольск!$A$1:$F$759</definedName>
    <definedName name="_xlnm.Print_Area" localSheetId="8">'МО других субъектов'!$A$2:$F$41</definedName>
    <definedName name="_xlnm.Print_Area" localSheetId="6">Охотск!$A$1:$F$76</definedName>
    <definedName name="_xlnm.Print_Area" localSheetId="7">Совгавань!$A$2:$F$94</definedName>
    <definedName name="_xlnm.Print_Area" localSheetId="1">'Хабаровск-2'!$B$1:$G$1403</definedName>
  </definedNames>
  <calcPr calcId="145621"/>
</workbook>
</file>

<file path=xl/calcChain.xml><?xml version="1.0" encoding="utf-8"?>
<calcChain xmlns="http://schemas.openxmlformats.org/spreadsheetml/2006/main">
  <c r="G319" i="45" l="1"/>
  <c r="F319" i="45" s="1"/>
  <c r="D318" i="35" l="1"/>
  <c r="D310" i="35" l="1"/>
  <c r="D307" i="35"/>
  <c r="F318" i="45" l="1"/>
  <c r="D651" i="45" l="1"/>
  <c r="D165" i="45" l="1"/>
  <c r="C604" i="33" l="1"/>
  <c r="C605" i="33"/>
  <c r="C53" i="14" l="1"/>
  <c r="C56" i="12"/>
  <c r="D707" i="45"/>
  <c r="C62" i="16"/>
  <c r="C303" i="33"/>
  <c r="C300" i="33"/>
  <c r="D1183" i="35"/>
  <c r="D97" i="45"/>
  <c r="C359" i="33" l="1"/>
  <c r="D777" i="45"/>
  <c r="D774" i="45"/>
  <c r="D771" i="45"/>
  <c r="D762" i="45"/>
  <c r="C100" i="14" l="1"/>
  <c r="C99" i="14"/>
  <c r="C97" i="14"/>
  <c r="C96" i="14"/>
  <c r="D86" i="14"/>
  <c r="C86" i="14"/>
  <c r="E84" i="14"/>
  <c r="C81" i="14"/>
  <c r="C80" i="14"/>
  <c r="C72" i="14"/>
  <c r="C98" i="14" s="1"/>
  <c r="C70" i="14"/>
  <c r="D67" i="14"/>
  <c r="C67" i="14"/>
  <c r="F66" i="14"/>
  <c r="F67" i="14" s="1"/>
  <c r="C64" i="14"/>
  <c r="C84" i="14" s="1"/>
  <c r="F63" i="14"/>
  <c r="E63" i="14" s="1"/>
  <c r="F62" i="14"/>
  <c r="E62" i="14"/>
  <c r="F61" i="14"/>
  <c r="E61" i="14" s="1"/>
  <c r="F60" i="14"/>
  <c r="F64" i="14" s="1"/>
  <c r="E60" i="14"/>
  <c r="C37" i="14"/>
  <c r="C30" i="14"/>
  <c r="C28" i="14"/>
  <c r="C56" i="14" s="1"/>
  <c r="C19" i="14"/>
  <c r="C79" i="14" s="1"/>
  <c r="C16" i="14"/>
  <c r="C77" i="14" s="1"/>
  <c r="F15" i="14"/>
  <c r="E15" i="14" s="1"/>
  <c r="F14" i="14"/>
  <c r="E14" i="14" s="1"/>
  <c r="F13" i="14"/>
  <c r="E13" i="14" s="1"/>
  <c r="F12" i="14"/>
  <c r="E12" i="14" s="1"/>
  <c r="F11" i="14"/>
  <c r="E11" i="14" s="1"/>
  <c r="E16" i="14" s="1"/>
  <c r="E77" i="14" s="1"/>
  <c r="F10" i="14"/>
  <c r="E10" i="14" s="1"/>
  <c r="F16" i="14" l="1"/>
  <c r="C82" i="14"/>
  <c r="F77" i="14"/>
  <c r="D77" i="14" s="1"/>
  <c r="D16" i="14"/>
  <c r="D64" i="14"/>
  <c r="D84" i="14" s="1"/>
  <c r="F68" i="14"/>
  <c r="F84" i="14"/>
  <c r="C68" i="14"/>
  <c r="C88" i="14" s="1"/>
  <c r="C69" i="14"/>
  <c r="C95" i="14" s="1"/>
  <c r="C26" i="14"/>
  <c r="C57" i="14" s="1"/>
  <c r="E66" i="14"/>
  <c r="F86" i="14"/>
  <c r="E67" i="14" l="1"/>
  <c r="E68" i="14" s="1"/>
  <c r="E88" i="14" s="1"/>
  <c r="E86" i="14"/>
  <c r="F88" i="14"/>
  <c r="D68" i="14"/>
  <c r="D88" i="14" s="1"/>
  <c r="D752" i="45" l="1"/>
  <c r="C138" i="33" l="1"/>
  <c r="D758" i="45" l="1"/>
  <c r="D757" i="45"/>
  <c r="D756" i="45"/>
  <c r="D102" i="45"/>
  <c r="D101" i="45"/>
  <c r="C70" i="16" l="1"/>
  <c r="C67" i="16"/>
  <c r="D67" i="16"/>
  <c r="B67" i="16"/>
  <c r="F66" i="16"/>
  <c r="F67" i="16" s="1"/>
  <c r="E66" i="16" l="1"/>
  <c r="E67" i="16" s="1"/>
  <c r="D189" i="45"/>
  <c r="D1110" i="35" l="1"/>
  <c r="D283" i="35"/>
  <c r="D284" i="35"/>
  <c r="D12" i="35"/>
  <c r="D783" i="45"/>
  <c r="D216" i="45"/>
  <c r="D215" i="45"/>
  <c r="D214" i="45"/>
  <c r="D210" i="45"/>
  <c r="D208" i="45"/>
  <c r="D204" i="45"/>
  <c r="D201" i="45"/>
  <c r="D200" i="45"/>
  <c r="D192" i="45"/>
  <c r="G652" i="45" l="1"/>
  <c r="D427" i="45" l="1"/>
  <c r="D408" i="45"/>
  <c r="D432" i="45"/>
  <c r="D429" i="45"/>
  <c r="G651" i="45" l="1"/>
  <c r="F651" i="45" s="1"/>
  <c r="F652" i="45"/>
  <c r="F275" i="33" l="1"/>
  <c r="D653" i="45"/>
  <c r="D895" i="35" l="1"/>
  <c r="C457" i="33" l="1"/>
  <c r="C454" i="33"/>
  <c r="D82" i="35" l="1"/>
  <c r="D533" i="45" l="1"/>
  <c r="D1463" i="35" l="1"/>
  <c r="C189" i="33" l="1"/>
  <c r="F188" i="33"/>
  <c r="E188" i="33" s="1"/>
  <c r="D1341" i="35" l="1"/>
  <c r="F38" i="46" l="1"/>
  <c r="E38" i="46" s="1"/>
  <c r="C39" i="46"/>
  <c r="F37" i="46"/>
  <c r="F39" i="46" l="1"/>
  <c r="E37" i="46"/>
  <c r="E39" i="46" s="1"/>
  <c r="C32" i="46"/>
  <c r="F31" i="46"/>
  <c r="E31" i="46" s="1"/>
  <c r="F30" i="46"/>
  <c r="D28" i="46"/>
  <c r="D32" i="46" s="1"/>
  <c r="D33" i="46" s="1"/>
  <c r="C28" i="46"/>
  <c r="C33" i="46" s="1"/>
  <c r="F27" i="46"/>
  <c r="E27" i="46" s="1"/>
  <c r="E28" i="46" s="1"/>
  <c r="F32" i="46" l="1"/>
  <c r="D39" i="46"/>
  <c r="F28" i="46"/>
  <c r="F33" i="46" s="1"/>
  <c r="E30" i="46"/>
  <c r="E32" i="46" s="1"/>
  <c r="E33" i="46" s="1"/>
  <c r="D106" i="16"/>
  <c r="D105" i="16"/>
  <c r="C106" i="16"/>
  <c r="C105" i="16"/>
  <c r="D85" i="12" l="1"/>
  <c r="D84" i="12"/>
  <c r="C85" i="12"/>
  <c r="C84" i="12"/>
  <c r="C65" i="12"/>
  <c r="C86" i="12" s="1"/>
  <c r="C71" i="16" l="1"/>
  <c r="C72" i="16" l="1"/>
  <c r="C107" i="16"/>
  <c r="D818" i="45"/>
  <c r="D768" i="45" l="1"/>
  <c r="D843" i="45" l="1"/>
  <c r="D842" i="45"/>
  <c r="C819" i="33" l="1"/>
  <c r="C818" i="33"/>
  <c r="C824" i="33"/>
  <c r="C823" i="33"/>
  <c r="D1468" i="35"/>
  <c r="D1467" i="35"/>
  <c r="D1462" i="35"/>
  <c r="D848" i="45" l="1"/>
  <c r="D847" i="45"/>
  <c r="D501" i="45" l="1"/>
  <c r="D499" i="45"/>
  <c r="D531" i="45"/>
  <c r="D821" i="45" l="1"/>
  <c r="C766" i="33" l="1"/>
  <c r="C767" i="33"/>
  <c r="C768" i="33"/>
  <c r="C769" i="33"/>
  <c r="C770" i="33"/>
  <c r="C765" i="33"/>
  <c r="D1349" i="35"/>
  <c r="D1188" i="35"/>
  <c r="D1055" i="35"/>
  <c r="D926" i="35"/>
  <c r="D875" i="35"/>
  <c r="D470" i="35"/>
  <c r="D418" i="35"/>
  <c r="C708" i="33" l="1"/>
  <c r="C652" i="33"/>
  <c r="C216" i="33"/>
  <c r="C24" i="33"/>
  <c r="C84" i="33"/>
  <c r="D864" i="35" l="1"/>
  <c r="C114" i="3" l="1"/>
  <c r="C112" i="3"/>
  <c r="C637" i="33"/>
  <c r="C635" i="33"/>
  <c r="C571" i="33"/>
  <c r="C602" i="33"/>
  <c r="C569" i="33"/>
  <c r="D1381" i="35"/>
  <c r="D1045" i="35"/>
  <c r="D1043" i="35"/>
  <c r="D866" i="35"/>
  <c r="D832" i="35"/>
  <c r="D799" i="35"/>
  <c r="D830" i="35"/>
  <c r="D797" i="35"/>
  <c r="D974" i="35" l="1"/>
  <c r="D1294" i="35"/>
  <c r="C100" i="16" l="1"/>
  <c r="C99" i="16"/>
  <c r="C87" i="16"/>
  <c r="C33" i="16"/>
  <c r="C22" i="16"/>
  <c r="C29" i="16" s="1"/>
  <c r="C79" i="12"/>
  <c r="C78" i="12"/>
  <c r="C33" i="12"/>
  <c r="C22" i="12"/>
  <c r="C29" i="12" s="1"/>
  <c r="C84" i="9" l="1"/>
  <c r="C83" i="9"/>
  <c r="C31" i="9"/>
  <c r="C20" i="9"/>
  <c r="C27" i="9" s="1"/>
  <c r="C23" i="3"/>
  <c r="C30" i="3" s="1"/>
  <c r="C126" i="3"/>
  <c r="C125" i="3"/>
  <c r="C100" i="3"/>
  <c r="C93" i="3"/>
  <c r="C34" i="3"/>
  <c r="C91" i="3" l="1"/>
  <c r="C119" i="3" s="1"/>
  <c r="C785" i="33" l="1"/>
  <c r="C787" i="33"/>
  <c r="C788" i="33"/>
  <c r="C789" i="33"/>
  <c r="C790" i="33"/>
  <c r="C791" i="33"/>
  <c r="C792" i="33"/>
  <c r="C793" i="33"/>
  <c r="C795" i="33"/>
  <c r="C797" i="33"/>
  <c r="C798" i="33"/>
  <c r="C805" i="33" s="1"/>
  <c r="C799" i="33"/>
  <c r="C800" i="33"/>
  <c r="C783" i="33"/>
  <c r="C777" i="33"/>
  <c r="C778" i="33"/>
  <c r="C779" i="33"/>
  <c r="C780" i="33"/>
  <c r="C781" i="33"/>
  <c r="C776" i="33"/>
  <c r="C774" i="33"/>
  <c r="C726" i="33"/>
  <c r="C719" i="33"/>
  <c r="C663" i="33"/>
  <c r="C623" i="33"/>
  <c r="C616" i="33"/>
  <c r="C590" i="33"/>
  <c r="C583" i="33"/>
  <c r="C794" i="33"/>
  <c r="C557" i="33"/>
  <c r="C550" i="33"/>
  <c r="C518" i="33"/>
  <c r="C511" i="33"/>
  <c r="C443" i="33"/>
  <c r="C436" i="33"/>
  <c r="C390" i="33"/>
  <c r="C379" i="33"/>
  <c r="C333" i="33"/>
  <c r="C326" i="33"/>
  <c r="C289" i="33"/>
  <c r="C282" i="33"/>
  <c r="C234" i="33"/>
  <c r="C227" i="33"/>
  <c r="C161" i="33"/>
  <c r="C154" i="33"/>
  <c r="C95" i="33"/>
  <c r="C35" i="33"/>
  <c r="D1443" i="35"/>
  <c r="D1444" i="35"/>
  <c r="D1442" i="35"/>
  <c r="D1449" i="35" s="1"/>
  <c r="D1429" i="35"/>
  <c r="D1431" i="35"/>
  <c r="D1432" i="35"/>
  <c r="D1433" i="35"/>
  <c r="D1434" i="35"/>
  <c r="D1435" i="35"/>
  <c r="D1436" i="35"/>
  <c r="D1437" i="35"/>
  <c r="D1439" i="35"/>
  <c r="D1441" i="35"/>
  <c r="D1427" i="35"/>
  <c r="D1421" i="35"/>
  <c r="D1422" i="35"/>
  <c r="D1423" i="35"/>
  <c r="D1424" i="35"/>
  <c r="D1425" i="35"/>
  <c r="D1420" i="35"/>
  <c r="D1418" i="35"/>
  <c r="D1410" i="35"/>
  <c r="D1411" i="35"/>
  <c r="D1412" i="35"/>
  <c r="D1413" i="35"/>
  <c r="D1414" i="35"/>
  <c r="D1409" i="35"/>
  <c r="D1367" i="35"/>
  <c r="D1360" i="35"/>
  <c r="D1312" i="35"/>
  <c r="D1305" i="35"/>
  <c r="D1247" i="35"/>
  <c r="D1236" i="35"/>
  <c r="D1243" i="35" s="1"/>
  <c r="D1206" i="35"/>
  <c r="D1199" i="35"/>
  <c r="D1134" i="35"/>
  <c r="D1127" i="35"/>
  <c r="D1116" i="35"/>
  <c r="D1123" i="35" s="1"/>
  <c r="D1066" i="35"/>
  <c r="D1031" i="35"/>
  <c r="D1024" i="35"/>
  <c r="D985" i="35"/>
  <c r="D937" i="35"/>
  <c r="D886" i="35"/>
  <c r="D852" i="35"/>
  <c r="D845" i="35"/>
  <c r="D818" i="35"/>
  <c r="D811" i="35"/>
  <c r="D1438" i="35"/>
  <c r="D785" i="35"/>
  <c r="D778" i="35"/>
  <c r="D746" i="35"/>
  <c r="D739" i="35"/>
  <c r="D691" i="35"/>
  <c r="D649" i="35"/>
  <c r="D642" i="35"/>
  <c r="D594" i="35"/>
  <c r="D547" i="35"/>
  <c r="D488" i="35"/>
  <c r="D481" i="35"/>
  <c r="D436" i="35"/>
  <c r="D429" i="35"/>
  <c r="D387" i="35"/>
  <c r="D380" i="35"/>
  <c r="D369" i="35"/>
  <c r="D376" i="35" s="1"/>
  <c r="D250" i="35"/>
  <c r="D243" i="35"/>
  <c r="D198" i="35"/>
  <c r="D187" i="35"/>
  <c r="D194" i="35" s="1"/>
  <c r="C614" i="33" l="1"/>
  <c r="D1440" i="35"/>
  <c r="D1448" i="35" s="1"/>
  <c r="C796" i="33"/>
  <c r="C804" i="33" s="1"/>
  <c r="C324" i="33"/>
  <c r="C352" i="33" s="1"/>
  <c r="C434" i="33"/>
  <c r="C462" i="33" s="1"/>
  <c r="C764" i="33"/>
  <c r="C771" i="33" s="1"/>
  <c r="C717" i="33"/>
  <c r="C745" i="33" s="1"/>
  <c r="D1408" i="35"/>
  <c r="D1415" i="35" s="1"/>
  <c r="C775" i="33"/>
  <c r="C280" i="33"/>
  <c r="C308" i="33" s="1"/>
  <c r="C548" i="33"/>
  <c r="C576" i="33" s="1"/>
  <c r="C581" i="33"/>
  <c r="C609" i="33" s="1"/>
  <c r="C642" i="33"/>
  <c r="C509" i="33"/>
  <c r="C537" i="33" s="1"/>
  <c r="C225" i="33"/>
  <c r="C253" i="33" s="1"/>
  <c r="C152" i="33"/>
  <c r="C180" i="33" s="1"/>
  <c r="D1419" i="35"/>
  <c r="D1303" i="35"/>
  <c r="D1331" i="35" s="1"/>
  <c r="D843" i="35"/>
  <c r="D871" i="35" s="1"/>
  <c r="D776" i="35"/>
  <c r="D804" i="35" s="1"/>
  <c r="D809" i="35"/>
  <c r="D837" i="35" s="1"/>
  <c r="D737" i="35"/>
  <c r="D765" i="35" s="1"/>
  <c r="D1022" i="35"/>
  <c r="D1050" i="35" s="1"/>
  <c r="D1197" i="35"/>
  <c r="D1225" i="35" s="1"/>
  <c r="D1358" i="35"/>
  <c r="D1386" i="35" s="1"/>
  <c r="D479" i="35"/>
  <c r="D507" i="35" s="1"/>
  <c r="D1125" i="35"/>
  <c r="D1153" i="35" s="1"/>
  <c r="D640" i="35"/>
  <c r="D668" i="35" s="1"/>
  <c r="D241" i="35"/>
  <c r="D269" i="35" s="1"/>
  <c r="D427" i="35"/>
  <c r="D455" i="35" s="1"/>
  <c r="D378" i="35"/>
  <c r="D141" i="35" l="1"/>
  <c r="D130" i="35"/>
  <c r="D137" i="35" s="1"/>
  <c r="D112" i="35"/>
  <c r="D58" i="35"/>
  <c r="D51" i="35"/>
  <c r="D40" i="35"/>
  <c r="D47" i="35" s="1"/>
  <c r="D18" i="35"/>
  <c r="D799" i="45"/>
  <c r="D801" i="45"/>
  <c r="D802" i="45"/>
  <c r="D803" i="45"/>
  <c r="D804" i="45"/>
  <c r="D805" i="45"/>
  <c r="D806" i="45"/>
  <c r="D808" i="45"/>
  <c r="D809" i="45"/>
  <c r="D810" i="45"/>
  <c r="D811" i="45"/>
  <c r="D812" i="45"/>
  <c r="D813" i="45"/>
  <c r="D814" i="45"/>
  <c r="D815" i="45"/>
  <c r="D816" i="45"/>
  <c r="D817" i="45"/>
  <c r="D820" i="45"/>
  <c r="D822" i="45"/>
  <c r="D823" i="45"/>
  <c r="D830" i="45" s="1"/>
  <c r="D824" i="45"/>
  <c r="D825" i="45"/>
  <c r="D790" i="45"/>
  <c r="D791" i="45"/>
  <c r="D792" i="45"/>
  <c r="D793" i="45"/>
  <c r="D794" i="45"/>
  <c r="D795" i="45"/>
  <c r="D724" i="45"/>
  <c r="D717" i="45"/>
  <c r="D664" i="45"/>
  <c r="D657" i="45"/>
  <c r="D621" i="45"/>
  <c r="D614" i="45"/>
  <c r="D603" i="45"/>
  <c r="D610" i="45" s="1"/>
  <c r="D796" i="45" s="1"/>
  <c r="D556" i="45"/>
  <c r="D549" i="45"/>
  <c r="D519" i="45"/>
  <c r="D829" i="45"/>
  <c r="D819" i="45"/>
  <c r="D487" i="45"/>
  <c r="D452" i="45"/>
  <c r="D385" i="45"/>
  <c r="D322" i="45"/>
  <c r="D350" i="45" s="1"/>
  <c r="D258" i="45"/>
  <c r="D251" i="45"/>
  <c r="D178" i="45"/>
  <c r="D171" i="45"/>
  <c r="D127" i="45"/>
  <c r="D44" i="45"/>
  <c r="D807" i="45" l="1"/>
  <c r="D715" i="45"/>
  <c r="D743" i="45" s="1"/>
  <c r="D789" i="45"/>
  <c r="D49" i="35"/>
  <c r="D77" i="35" s="1"/>
  <c r="D78" i="35" s="1"/>
  <c r="D612" i="45"/>
  <c r="D640" i="45" s="1"/>
  <c r="D641" i="45" s="1"/>
  <c r="D655" i="45"/>
  <c r="D683" i="45" s="1"/>
  <c r="D249" i="45"/>
  <c r="D547" i="45"/>
  <c r="D575" i="45" s="1"/>
  <c r="D169" i="45"/>
  <c r="D247" i="45" l="1"/>
  <c r="C873" i="33" l="1"/>
  <c r="C870" i="33"/>
  <c r="C872" i="33"/>
  <c r="C865" i="33" l="1"/>
  <c r="C864" i="33"/>
  <c r="C860" i="33"/>
  <c r="C859" i="33"/>
  <c r="C214" i="33" l="1"/>
  <c r="F213" i="33"/>
  <c r="E213" i="33" s="1"/>
  <c r="F21" i="33" l="1"/>
  <c r="E21" i="33" s="1"/>
  <c r="C22" i="33"/>
  <c r="D1514" i="35" l="1"/>
  <c r="D1515" i="35"/>
  <c r="D1517" i="35"/>
  <c r="D1518" i="35"/>
  <c r="D1509" i="35"/>
  <c r="D1504" i="35" l="1"/>
  <c r="D1505" i="35"/>
  <c r="D1177" i="35" l="1"/>
  <c r="G1173" i="35"/>
  <c r="F1173" i="35" s="1"/>
  <c r="D770" i="35" l="1"/>
  <c r="D120" i="35" l="1"/>
  <c r="G118" i="35"/>
  <c r="F118" i="35" s="1"/>
  <c r="G105" i="35"/>
  <c r="F105" i="35" s="1"/>
  <c r="E887" i="45" l="1"/>
  <c r="D887" i="45"/>
  <c r="D890" i="45"/>
  <c r="D889" i="45"/>
  <c r="D888" i="45"/>
  <c r="D897" i="45" l="1"/>
  <c r="D896" i="45"/>
  <c r="D895" i="45"/>
  <c r="D891" i="45"/>
  <c r="D884" i="45"/>
  <c r="D883" i="45"/>
  <c r="D223" i="45"/>
  <c r="D167" i="45"/>
  <c r="G165" i="45"/>
  <c r="F165" i="45" s="1"/>
  <c r="D776" i="45" l="1"/>
  <c r="G774" i="45"/>
  <c r="F774" i="45" s="1"/>
  <c r="F776" i="45" s="1"/>
  <c r="G776" i="45" l="1"/>
  <c r="E776" i="45" l="1"/>
  <c r="D601" i="45" l="1"/>
  <c r="D302" i="45" l="1"/>
  <c r="G301" i="45"/>
  <c r="F301" i="45" s="1"/>
  <c r="G245" i="45" l="1"/>
  <c r="F245" i="45" s="1"/>
  <c r="C19" i="12" l="1"/>
  <c r="F18" i="12"/>
  <c r="E18" i="12" s="1"/>
  <c r="C21" i="3"/>
  <c r="F20" i="3"/>
  <c r="E20" i="3" s="1"/>
  <c r="C116" i="16" l="1"/>
  <c r="C118" i="16"/>
  <c r="C95" i="12"/>
  <c r="C97" i="12"/>
  <c r="C98" i="12"/>
  <c r="C100" i="9"/>
  <c r="C102" i="9"/>
  <c r="C103" i="9"/>
  <c r="C95" i="9"/>
  <c r="C89" i="9"/>
  <c r="C144" i="3"/>
  <c r="C132" i="3"/>
  <c r="C131" i="3"/>
  <c r="D95" i="45" l="1"/>
  <c r="G94" i="45"/>
  <c r="F94" i="45" s="1"/>
  <c r="F11" i="9" l="1"/>
  <c r="F12" i="9"/>
  <c r="F13" i="9"/>
  <c r="F14" i="9"/>
  <c r="F15" i="9"/>
  <c r="F16" i="9"/>
  <c r="F17" i="9"/>
  <c r="F10" i="9"/>
  <c r="D763" i="45"/>
  <c r="E763" i="45"/>
  <c r="C76" i="16" l="1"/>
  <c r="C117" i="16" s="1"/>
  <c r="C74" i="16"/>
  <c r="C115" i="16" s="1"/>
  <c r="C70" i="12"/>
  <c r="C96" i="12" s="1"/>
  <c r="C68" i="12"/>
  <c r="C94" i="12" s="1"/>
  <c r="C75" i="9"/>
  <c r="C101" i="9" s="1"/>
  <c r="C73" i="9"/>
  <c r="C99" i="9" s="1"/>
  <c r="C84" i="3"/>
  <c r="C145" i="3" s="1"/>
  <c r="C82" i="3"/>
  <c r="C143" i="3" s="1"/>
  <c r="C756" i="33"/>
  <c r="C871" i="33" s="1"/>
  <c r="C754" i="33"/>
  <c r="C869" i="33" s="1"/>
  <c r="D1343" i="35"/>
  <c r="D1516" i="35" s="1"/>
  <c r="C67" i="12" l="1"/>
  <c r="C93" i="12" s="1"/>
  <c r="C753" i="33"/>
  <c r="C868" i="33" s="1"/>
  <c r="D1340" i="35"/>
  <c r="D1513" i="35" s="1"/>
  <c r="C73" i="16"/>
  <c r="C114" i="16" s="1"/>
  <c r="C72" i="9"/>
  <c r="C98" i="9" s="1"/>
  <c r="C81" i="3"/>
  <c r="C142" i="3" l="1"/>
  <c r="C140" i="3"/>
  <c r="C715" i="33" l="1"/>
  <c r="C659" i="33"/>
  <c r="C500" i="33" l="1"/>
  <c r="C507" i="33" s="1"/>
  <c r="C386" i="33"/>
  <c r="C223" i="33" l="1"/>
  <c r="C143" i="33"/>
  <c r="C150" i="33" s="1"/>
  <c r="C91" i="33"/>
  <c r="C31" i="33"/>
  <c r="D1356" i="35" l="1"/>
  <c r="D1301" i="35" l="1"/>
  <c r="D1195" i="35" l="1"/>
  <c r="D1062" i="35"/>
  <c r="D981" i="35"/>
  <c r="D933" i="35"/>
  <c r="D728" i="35" l="1"/>
  <c r="D735" i="35" s="1"/>
  <c r="D680" i="35"/>
  <c r="D687" i="35" s="1"/>
  <c r="D583" i="35"/>
  <c r="D590" i="35" s="1"/>
  <c r="D536" i="35"/>
  <c r="D543" i="35" s="1"/>
  <c r="D477" i="35"/>
  <c r="D508" i="35" s="1"/>
  <c r="D425" i="35"/>
  <c r="D456" i="35" s="1"/>
  <c r="D338" i="35" l="1"/>
  <c r="D331" i="35"/>
  <c r="D296" i="35"/>
  <c r="D289" i="35"/>
  <c r="D406" i="35" l="1"/>
  <c r="D287" i="35"/>
  <c r="D315" i="35" s="1"/>
  <c r="D329" i="35"/>
  <c r="D357" i="35" s="1"/>
  <c r="D407" i="35" l="1"/>
  <c r="D631" i="35" l="1"/>
  <c r="D512" i="45"/>
  <c r="D510" i="45" s="1"/>
  <c r="D539" i="45" s="1"/>
  <c r="D480" i="45"/>
  <c r="D478" i="45" s="1"/>
  <c r="D506" i="45" s="1"/>
  <c r="D445" i="45"/>
  <c r="D443" i="45" s="1"/>
  <c r="D471" i="45" s="1"/>
  <c r="D638" i="35" l="1"/>
  <c r="D378" i="45"/>
  <c r="D376" i="45" s="1"/>
  <c r="D404" i="45" s="1"/>
  <c r="D120" i="45"/>
  <c r="D118" i="45" s="1"/>
  <c r="D277" i="45" l="1"/>
  <c r="D198" i="45"/>
  <c r="D146" i="45"/>
  <c r="D37" i="45"/>
  <c r="D35" i="45" l="1"/>
  <c r="D800" i="45"/>
  <c r="D798" i="45" s="1"/>
  <c r="D63" i="45" l="1"/>
  <c r="D828" i="45"/>
  <c r="D826" i="45"/>
  <c r="D831" i="45" s="1"/>
  <c r="D1226" i="35"/>
  <c r="G92" i="45" l="1"/>
  <c r="F92" i="45" s="1"/>
  <c r="D17" i="46" l="1"/>
  <c r="C17" i="46"/>
  <c r="F19" i="46"/>
  <c r="E19" i="46" s="1"/>
  <c r="F20" i="46"/>
  <c r="E20" i="46" s="1"/>
  <c r="C21" i="46"/>
  <c r="F16" i="46"/>
  <c r="E16" i="46" s="1"/>
  <c r="C11" i="46"/>
  <c r="F10" i="46"/>
  <c r="C42" i="46" l="1"/>
  <c r="D21" i="46"/>
  <c r="D22" i="46" s="1"/>
  <c r="E10" i="46"/>
  <c r="E17" i="46"/>
  <c r="F17" i="46"/>
  <c r="F11" i="46"/>
  <c r="F42" i="46" s="1"/>
  <c r="D42" i="46" s="1"/>
  <c r="C22" i="46"/>
  <c r="F21" i="46"/>
  <c r="G98" i="45"/>
  <c r="D11" i="46" l="1"/>
  <c r="F98" i="45"/>
  <c r="E11" i="46"/>
  <c r="E21" i="46"/>
  <c r="F22" i="46"/>
  <c r="E42" i="46" l="1"/>
  <c r="E22" i="46"/>
  <c r="D1337" i="35" l="1"/>
  <c r="D1338" i="35" s="1"/>
  <c r="G1336" i="35"/>
  <c r="G1335" i="35"/>
  <c r="F1335" i="35" s="1"/>
  <c r="G1337" i="35" l="1"/>
  <c r="F1336" i="35"/>
  <c r="F1337" i="35" s="1"/>
  <c r="F1338" i="35" s="1"/>
  <c r="E1337" i="35" l="1"/>
  <c r="E1338" i="35" s="1"/>
  <c r="G1338" i="35"/>
  <c r="G771" i="45" l="1"/>
  <c r="F771" i="45" s="1"/>
  <c r="F772" i="45" s="1"/>
  <c r="F777" i="45" s="1"/>
  <c r="G762" i="45"/>
  <c r="F762" i="45" l="1"/>
  <c r="F763" i="45" s="1"/>
  <c r="G763" i="45"/>
  <c r="G772" i="45"/>
  <c r="G777" i="45" s="1"/>
  <c r="D1114" i="35" l="1"/>
  <c r="C79" i="3" l="1"/>
  <c r="C133" i="3" s="1"/>
  <c r="F78" i="3"/>
  <c r="F132" i="3" s="1"/>
  <c r="E78" i="3" l="1"/>
  <c r="E132" i="3" s="1"/>
  <c r="G222" i="45" l="1"/>
  <c r="G223" i="45" l="1"/>
  <c r="E223" i="45" s="1"/>
  <c r="G887" i="45"/>
  <c r="F222" i="45"/>
  <c r="F223" i="45" l="1"/>
  <c r="F887" i="45"/>
  <c r="D69" i="9" l="1"/>
  <c r="C69" i="9"/>
  <c r="C91" i="9" s="1"/>
  <c r="F68" i="9"/>
  <c r="F89" i="9" s="1"/>
  <c r="C66" i="9"/>
  <c r="C87" i="9" s="1"/>
  <c r="F65" i="9"/>
  <c r="E65" i="9" s="1"/>
  <c r="F64" i="9"/>
  <c r="E64" i="9" s="1"/>
  <c r="F63" i="9"/>
  <c r="E63" i="9" s="1"/>
  <c r="F62" i="9"/>
  <c r="E62" i="9" s="1"/>
  <c r="F61" i="9"/>
  <c r="C18" i="9"/>
  <c r="C80" i="9" s="1"/>
  <c r="E17" i="9"/>
  <c r="E16" i="9"/>
  <c r="E13" i="9"/>
  <c r="D89" i="9" l="1"/>
  <c r="F69" i="9"/>
  <c r="F91" i="9" s="1"/>
  <c r="E68" i="9"/>
  <c r="E89" i="9" s="1"/>
  <c r="C70" i="9"/>
  <c r="C92" i="9" s="1"/>
  <c r="E12" i="9"/>
  <c r="E14" i="9"/>
  <c r="E10" i="9"/>
  <c r="E15" i="9"/>
  <c r="E11" i="9"/>
  <c r="F66" i="9"/>
  <c r="F18" i="9"/>
  <c r="F80" i="9" s="1"/>
  <c r="E61" i="9"/>
  <c r="E66" i="9" s="1"/>
  <c r="E87" i="9" s="1"/>
  <c r="D80" i="9" l="1"/>
  <c r="D91" i="9"/>
  <c r="D66" i="9"/>
  <c r="F87" i="9"/>
  <c r="E69" i="9"/>
  <c r="F70" i="9"/>
  <c r="E18" i="9"/>
  <c r="E80" i="9" s="1"/>
  <c r="D18" i="9"/>
  <c r="D87" i="9" l="1"/>
  <c r="E70" i="9"/>
  <c r="E92" i="9" s="1"/>
  <c r="E91" i="9"/>
  <c r="D70" i="9"/>
  <c r="F92" i="9"/>
  <c r="D92" i="9" l="1"/>
  <c r="F69" i="3" l="1"/>
  <c r="E69" i="3" s="1"/>
  <c r="D1401" i="35" l="1"/>
  <c r="G1401" i="35" l="1"/>
  <c r="G1402" i="35" l="1"/>
  <c r="D1402" i="35"/>
  <c r="G1400" i="35"/>
  <c r="E1402" i="35" l="1"/>
  <c r="F1400" i="35"/>
  <c r="F1401" i="35" s="1"/>
  <c r="F1402" i="35" s="1"/>
  <c r="D227" i="45" l="1"/>
  <c r="D438" i="45" l="1"/>
  <c r="G919" i="35" l="1"/>
  <c r="G276" i="35"/>
  <c r="F276" i="35" s="1"/>
  <c r="D277" i="35"/>
  <c r="G585" i="45"/>
  <c r="F919" i="35" l="1"/>
  <c r="D750" i="33" l="1"/>
  <c r="C750" i="33"/>
  <c r="C751" i="33" s="1"/>
  <c r="D699" i="33"/>
  <c r="C699" i="33"/>
  <c r="D542" i="33"/>
  <c r="C542" i="33"/>
  <c r="C429" i="33"/>
  <c r="D366" i="33"/>
  <c r="C366" i="33"/>
  <c r="D314" i="33"/>
  <c r="D315" i="33" s="1"/>
  <c r="C314" i="33"/>
  <c r="C315" i="33" s="1"/>
  <c r="D269" i="33"/>
  <c r="C269" i="33"/>
  <c r="C543" i="33" l="1"/>
  <c r="D192" i="33" l="1"/>
  <c r="C192" i="33"/>
  <c r="D129" i="33"/>
  <c r="C129" i="33"/>
  <c r="D74" i="33"/>
  <c r="C74" i="33"/>
  <c r="C861" i="33" l="1"/>
  <c r="D920" i="35"/>
  <c r="D1181" i="35"/>
  <c r="E625" i="35"/>
  <c r="E626" i="35" s="1"/>
  <c r="D625" i="35"/>
  <c r="D412" i="35"/>
  <c r="D413" i="35" s="1"/>
  <c r="D626" i="35" l="1"/>
  <c r="E232" i="35" l="1"/>
  <c r="D232" i="35"/>
  <c r="E179" i="35"/>
  <c r="D179" i="35"/>
  <c r="G119" i="35"/>
  <c r="G120" i="35" s="1"/>
  <c r="E120" i="35" s="1"/>
  <c r="E121" i="35" s="1"/>
  <c r="F119" i="35" l="1"/>
  <c r="G121" i="35"/>
  <c r="D121" i="35"/>
  <c r="F120" i="35" l="1"/>
  <c r="F121" i="35" s="1"/>
  <c r="G645" i="45"/>
  <c r="D646" i="45"/>
  <c r="D647" i="45" s="1"/>
  <c r="G644" i="45"/>
  <c r="D582" i="45"/>
  <c r="D586" i="45"/>
  <c r="F585" i="45"/>
  <c r="G584" i="45"/>
  <c r="G581" i="45"/>
  <c r="F581" i="45" s="1"/>
  <c r="F582" i="45" s="1"/>
  <c r="E582" i="45"/>
  <c r="D439" i="45"/>
  <c r="G370" i="45"/>
  <c r="D587" i="45" l="1"/>
  <c r="F644" i="45"/>
  <c r="G586" i="45"/>
  <c r="E586" i="45" s="1"/>
  <c r="G646" i="45"/>
  <c r="E646" i="45" s="1"/>
  <c r="F645" i="45"/>
  <c r="F584" i="45"/>
  <c r="F586" i="45" s="1"/>
  <c r="G582" i="45"/>
  <c r="F370" i="45"/>
  <c r="G647" i="45" l="1"/>
  <c r="F587" i="45"/>
  <c r="G587" i="45"/>
  <c r="E587" i="45" s="1"/>
  <c r="F646" i="45"/>
  <c r="F647" i="45" s="1"/>
  <c r="D371" i="45"/>
  <c r="E306" i="45"/>
  <c r="G304" i="45"/>
  <c r="F304" i="45" s="1"/>
  <c r="G305" i="45"/>
  <c r="F305" i="45" s="1"/>
  <c r="D306" i="45"/>
  <c r="G226" i="45"/>
  <c r="G225" i="45"/>
  <c r="D99" i="45"/>
  <c r="G97" i="45"/>
  <c r="D100" i="45" l="1"/>
  <c r="D885" i="45"/>
  <c r="F226" i="45"/>
  <c r="G227" i="45"/>
  <c r="E227" i="45" s="1"/>
  <c r="F306" i="45"/>
  <c r="G306" i="45"/>
  <c r="F225" i="45"/>
  <c r="G99" i="45"/>
  <c r="F97" i="45"/>
  <c r="F227" i="45" l="1"/>
  <c r="E99" i="45"/>
  <c r="F99" i="45"/>
  <c r="C75" i="12" l="1"/>
  <c r="D307" i="45" l="1"/>
  <c r="G299" i="45"/>
  <c r="F299" i="45" l="1"/>
  <c r="C108" i="16" l="1"/>
  <c r="C19" i="16"/>
  <c r="C96" i="16" s="1"/>
  <c r="C266" i="33" l="1"/>
  <c r="C270" i="33" s="1"/>
  <c r="F264" i="33"/>
  <c r="E264" i="33" s="1"/>
  <c r="G599" i="45"/>
  <c r="F599" i="45" s="1"/>
  <c r="G598" i="45"/>
  <c r="F598" i="45" s="1"/>
  <c r="E747" i="45" l="1"/>
  <c r="E748" i="45" s="1"/>
  <c r="D747" i="45"/>
  <c r="D748" i="45" s="1"/>
  <c r="G746" i="45" l="1"/>
  <c r="G747" i="45" s="1"/>
  <c r="F746" i="45" l="1"/>
  <c r="F747" i="45" s="1"/>
  <c r="F748" i="45" s="1"/>
  <c r="D229" i="35"/>
  <c r="G228" i="35"/>
  <c r="C66" i="12" l="1"/>
  <c r="D233" i="35"/>
  <c r="G229" i="35"/>
  <c r="G748" i="45"/>
  <c r="F228" i="35"/>
  <c r="F229" i="35" s="1"/>
  <c r="C71" i="33"/>
  <c r="C87" i="12" l="1"/>
  <c r="E229" i="35"/>
  <c r="C75" i="33"/>
  <c r="G1180" i="35"/>
  <c r="F1180" i="35" s="1"/>
  <c r="G1174" i="35"/>
  <c r="F1174" i="35" s="1"/>
  <c r="G1172" i="35"/>
  <c r="F1172" i="35" s="1"/>
  <c r="G1175" i="35"/>
  <c r="G1176" i="35"/>
  <c r="F1176" i="35" s="1"/>
  <c r="F1175" i="35" l="1"/>
  <c r="D708" i="45"/>
  <c r="D1391" i="35" l="1"/>
  <c r="G1390" i="35"/>
  <c r="F1390" i="35" s="1"/>
  <c r="F1391" i="35" s="1"/>
  <c r="F1392" i="35" s="1"/>
  <c r="D1392" i="35" l="1"/>
  <c r="G1391" i="35"/>
  <c r="G1392" i="35" l="1"/>
  <c r="E1391" i="35"/>
  <c r="E1392" i="35" s="1"/>
  <c r="G707" i="45" l="1"/>
  <c r="G708" i="45" l="1"/>
  <c r="F707" i="45"/>
  <c r="F428" i="33"/>
  <c r="E428" i="33" s="1"/>
  <c r="G529" i="35"/>
  <c r="D530" i="35"/>
  <c r="G411" i="35"/>
  <c r="G1505" i="35" l="1"/>
  <c r="E1505" i="35" s="1"/>
  <c r="E708" i="45"/>
  <c r="D531" i="35"/>
  <c r="F708" i="45"/>
  <c r="F411" i="35"/>
  <c r="F529" i="35"/>
  <c r="F1505" i="35" l="1"/>
  <c r="E772" i="45"/>
  <c r="D772" i="45"/>
  <c r="E777" i="45" s="1"/>
  <c r="E753" i="45"/>
  <c r="D753" i="45"/>
  <c r="G752" i="45"/>
  <c r="E713" i="45"/>
  <c r="D713" i="45"/>
  <c r="G712" i="45"/>
  <c r="G600" i="45"/>
  <c r="G597" i="45"/>
  <c r="G596" i="45"/>
  <c r="G595" i="45"/>
  <c r="G594" i="45"/>
  <c r="G593" i="45"/>
  <c r="G592" i="45"/>
  <c r="G591" i="45"/>
  <c r="D545" i="45"/>
  <c r="G544" i="45"/>
  <c r="G437" i="45"/>
  <c r="G884" i="45" s="1"/>
  <c r="G436" i="45"/>
  <c r="G369" i="45"/>
  <c r="E367" i="45"/>
  <c r="D367" i="45"/>
  <c r="G366" i="45"/>
  <c r="D320" i="45"/>
  <c r="G318" i="45"/>
  <c r="G317" i="45"/>
  <c r="F317" i="45" s="1"/>
  <c r="G316" i="45"/>
  <c r="F316" i="45" s="1"/>
  <c r="G315" i="45"/>
  <c r="F315" i="45" s="1"/>
  <c r="G314" i="45"/>
  <c r="F314" i="45" s="1"/>
  <c r="G300" i="45"/>
  <c r="G246" i="45"/>
  <c r="G244" i="45"/>
  <c r="G243" i="45"/>
  <c r="G242" i="45"/>
  <c r="G241" i="45"/>
  <c r="G240" i="45"/>
  <c r="G239" i="45"/>
  <c r="G238" i="45"/>
  <c r="G237" i="45"/>
  <c r="G236" i="45"/>
  <c r="G235" i="45"/>
  <c r="G234" i="45"/>
  <c r="G233" i="45"/>
  <c r="D228" i="45"/>
  <c r="G166" i="45"/>
  <c r="G164" i="45"/>
  <c r="G163" i="45"/>
  <c r="G162" i="45"/>
  <c r="G161" i="45"/>
  <c r="E155" i="45"/>
  <c r="E156" i="45" s="1"/>
  <c r="D155" i="45"/>
  <c r="G154" i="45"/>
  <c r="D116" i="45"/>
  <c r="G115" i="45"/>
  <c r="G114" i="45"/>
  <c r="G113" i="45"/>
  <c r="G112" i="45"/>
  <c r="G111" i="45"/>
  <c r="G110" i="45"/>
  <c r="G109" i="45"/>
  <c r="G108" i="45"/>
  <c r="F108" i="45" s="1"/>
  <c r="G93" i="45"/>
  <c r="G91" i="45"/>
  <c r="G90" i="45"/>
  <c r="G89" i="45"/>
  <c r="G88" i="45"/>
  <c r="G87" i="45"/>
  <c r="G86" i="45"/>
  <c r="G32" i="45"/>
  <c r="G31" i="45"/>
  <c r="G30" i="45"/>
  <c r="G29" i="45"/>
  <c r="G28" i="45"/>
  <c r="G27" i="45"/>
  <c r="G26" i="45"/>
  <c r="G25" i="45"/>
  <c r="G24" i="45"/>
  <c r="G23" i="45"/>
  <c r="G22" i="45"/>
  <c r="G21" i="45"/>
  <c r="G20" i="45"/>
  <c r="G19" i="45"/>
  <c r="G18" i="45"/>
  <c r="G17" i="45"/>
  <c r="G16" i="45"/>
  <c r="G15" i="45"/>
  <c r="G653" i="45" l="1"/>
  <c r="E653" i="45" s="1"/>
  <c r="F653" i="45"/>
  <c r="D881" i="45"/>
  <c r="G883" i="45"/>
  <c r="E883" i="45" s="1"/>
  <c r="E884" i="45"/>
  <c r="D786" i="45"/>
  <c r="G302" i="45"/>
  <c r="E302" i="45" s="1"/>
  <c r="F233" i="45"/>
  <c r="G247" i="45"/>
  <c r="E247" i="45" s="1"/>
  <c r="G95" i="45"/>
  <c r="E95" i="45" s="1"/>
  <c r="G713" i="45"/>
  <c r="F166" i="45"/>
  <c r="G371" i="45"/>
  <c r="E647" i="45"/>
  <c r="D372" i="45"/>
  <c r="G601" i="45"/>
  <c r="E601" i="45" s="1"/>
  <c r="F240" i="45"/>
  <c r="F712" i="45"/>
  <c r="D156" i="45"/>
  <c r="D886" i="45" s="1"/>
  <c r="F300" i="45"/>
  <c r="F366" i="45"/>
  <c r="F367" i="45" s="1"/>
  <c r="G367" i="45"/>
  <c r="G320" i="45"/>
  <c r="E320" i="45" s="1"/>
  <c r="F242" i="45"/>
  <c r="F236" i="45"/>
  <c r="F243" i="45"/>
  <c r="F237" i="45"/>
  <c r="F241" i="45"/>
  <c r="F244" i="45"/>
  <c r="F112" i="45"/>
  <c r="F110" i="45"/>
  <c r="F114" i="45"/>
  <c r="F162" i="45"/>
  <c r="G116" i="45"/>
  <c r="E116" i="45" s="1"/>
  <c r="F109" i="45"/>
  <c r="F111" i="45"/>
  <c r="F113" i="45"/>
  <c r="F115" i="45"/>
  <c r="F30" i="45"/>
  <c r="F26" i="45"/>
  <c r="F31" i="45"/>
  <c r="F27" i="45"/>
  <c r="F320" i="45"/>
  <c r="F21" i="45"/>
  <c r="F22" i="45"/>
  <c r="F23" i="45"/>
  <c r="F24" i="45"/>
  <c r="F25" i="45"/>
  <c r="F29" i="45"/>
  <c r="F163" i="45"/>
  <c r="F235" i="45"/>
  <c r="F239" i="45"/>
  <c r="G33" i="45"/>
  <c r="F28" i="45"/>
  <c r="F32" i="45"/>
  <c r="F164" i="45"/>
  <c r="F234" i="45"/>
  <c r="F238" i="45"/>
  <c r="F246" i="45"/>
  <c r="G167" i="45"/>
  <c r="E167" i="45" s="1"/>
  <c r="F15" i="45"/>
  <c r="F17" i="45"/>
  <c r="F19" i="45"/>
  <c r="F20" i="45"/>
  <c r="F86" i="45"/>
  <c r="F87" i="45"/>
  <c r="F88" i="45"/>
  <c r="F89" i="45"/>
  <c r="F90" i="45"/>
  <c r="F91" i="45"/>
  <c r="F93" i="45"/>
  <c r="F154" i="45"/>
  <c r="F155" i="45" s="1"/>
  <c r="F156" i="45" s="1"/>
  <c r="G155" i="45"/>
  <c r="F161" i="45"/>
  <c r="F16" i="45"/>
  <c r="F18" i="45"/>
  <c r="G438" i="45"/>
  <c r="E438" i="45" s="1"/>
  <c r="F591" i="45"/>
  <c r="F593" i="45"/>
  <c r="F595" i="45"/>
  <c r="F597" i="45"/>
  <c r="F369" i="45"/>
  <c r="F436" i="45"/>
  <c r="F437" i="45"/>
  <c r="F884" i="45" s="1"/>
  <c r="F592" i="45"/>
  <c r="F594" i="45"/>
  <c r="F596" i="45"/>
  <c r="F600" i="45"/>
  <c r="F544" i="45"/>
  <c r="G545" i="45"/>
  <c r="E545" i="45" s="1"/>
  <c r="F752" i="45"/>
  <c r="G753" i="45"/>
  <c r="F601" i="45" l="1"/>
  <c r="F883" i="45"/>
  <c r="G307" i="45"/>
  <c r="E307" i="45" s="1"/>
  <c r="E371" i="45"/>
  <c r="G885" i="45"/>
  <c r="G881" i="45"/>
  <c r="F302" i="45"/>
  <c r="F307" i="45" s="1"/>
  <c r="F247" i="45"/>
  <c r="E33" i="45"/>
  <c r="G786" i="45"/>
  <c r="F95" i="45"/>
  <c r="G228" i="45"/>
  <c r="E228" i="45" s="1"/>
  <c r="F228" i="45"/>
  <c r="F713" i="45"/>
  <c r="F545" i="45"/>
  <c r="F753" i="45"/>
  <c r="G372" i="45"/>
  <c r="E372" i="45" s="1"/>
  <c r="F371" i="45"/>
  <c r="G100" i="45"/>
  <c r="G439" i="45"/>
  <c r="F167" i="45"/>
  <c r="F116" i="45"/>
  <c r="G156" i="45"/>
  <c r="F438" i="45"/>
  <c r="F439" i="45" s="1"/>
  <c r="F33" i="45"/>
  <c r="F885" i="45" l="1"/>
  <c r="E885" i="45"/>
  <c r="F881" i="45"/>
  <c r="E881" i="45"/>
  <c r="E786" i="45"/>
  <c r="E100" i="45"/>
  <c r="G886" i="45"/>
  <c r="F786" i="45"/>
  <c r="F372" i="45"/>
  <c r="E439" i="45"/>
  <c r="F100" i="45"/>
  <c r="F886" i="45" l="1"/>
  <c r="E886" i="45"/>
  <c r="F210" i="33" l="1"/>
  <c r="E210" i="33" l="1"/>
  <c r="F749" i="33"/>
  <c r="F750" i="33" s="1"/>
  <c r="F751" i="33" s="1"/>
  <c r="D751" i="33" s="1"/>
  <c r="E749" i="33" l="1"/>
  <c r="E750" i="33" s="1"/>
  <c r="E751" i="33" s="1"/>
  <c r="D1230" i="35" l="1"/>
  <c r="D1231" i="35" s="1"/>
  <c r="C75" i="3" l="1"/>
  <c r="C129" i="3" s="1"/>
  <c r="F67" i="3"/>
  <c r="F695" i="33"/>
  <c r="F694" i="33"/>
  <c r="E694" i="33" s="1"/>
  <c r="F693" i="33"/>
  <c r="C696" i="33"/>
  <c r="F647" i="33"/>
  <c r="C700" i="33" l="1"/>
  <c r="C80" i="3"/>
  <c r="C134" i="3" s="1"/>
  <c r="E695" i="33"/>
  <c r="E67" i="3"/>
  <c r="E693" i="33"/>
  <c r="F696" i="33"/>
  <c r="E647" i="33"/>
  <c r="D696" i="33" l="1"/>
  <c r="E696" i="33"/>
  <c r="G1179" i="35" l="1"/>
  <c r="G1181" i="35" l="1"/>
  <c r="E1181" i="35" s="1"/>
  <c r="F1179" i="35"/>
  <c r="F1181" i="35" s="1"/>
  <c r="G1229" i="35" l="1"/>
  <c r="G1230" i="35" l="1"/>
  <c r="E1230" i="35" s="1"/>
  <c r="F1229" i="35"/>
  <c r="F1230" i="35" s="1"/>
  <c r="F1231" i="35" s="1"/>
  <c r="D1182" i="35"/>
  <c r="G1171" i="35"/>
  <c r="G1231" i="35" l="1"/>
  <c r="F1171" i="35"/>
  <c r="G1177" i="35"/>
  <c r="G1182" i="35" s="1"/>
  <c r="E1182" i="35" l="1"/>
  <c r="F1177" i="35"/>
  <c r="F1182" i="35" s="1"/>
  <c r="E1177" i="35"/>
  <c r="D468" i="35" l="1"/>
  <c r="G467" i="35"/>
  <c r="G466" i="35"/>
  <c r="F466" i="35" s="1"/>
  <c r="F467" i="35" l="1"/>
  <c r="F468" i="35" s="1"/>
  <c r="G468" i="35"/>
  <c r="F77" i="3" l="1"/>
  <c r="F131" i="3" s="1"/>
  <c r="F698" i="33"/>
  <c r="F541" i="33"/>
  <c r="F542" i="33" s="1"/>
  <c r="F543" i="33" s="1"/>
  <c r="D543" i="33" s="1"/>
  <c r="F427" i="33"/>
  <c r="F365" i="33"/>
  <c r="F860" i="33" s="1"/>
  <c r="F313" i="33"/>
  <c r="F314" i="33" s="1"/>
  <c r="F268" i="33"/>
  <c r="F269" i="33" s="1"/>
  <c r="F191" i="33"/>
  <c r="F128" i="33"/>
  <c r="F73" i="33"/>
  <c r="D131" i="3" l="1"/>
  <c r="F74" i="33"/>
  <c r="F859" i="33"/>
  <c r="D860" i="33"/>
  <c r="F315" i="33"/>
  <c r="F79" i="3"/>
  <c r="F699" i="33"/>
  <c r="F700" i="33" s="1"/>
  <c r="F429" i="33"/>
  <c r="D429" i="33" s="1"/>
  <c r="F366" i="33"/>
  <c r="E191" i="33"/>
  <c r="E192" i="33" s="1"/>
  <c r="F192" i="33"/>
  <c r="F129" i="33"/>
  <c r="E73" i="33"/>
  <c r="E77" i="3"/>
  <c r="E131" i="3" s="1"/>
  <c r="E427" i="33"/>
  <c r="E429" i="33" s="1"/>
  <c r="E698" i="33"/>
  <c r="E541" i="33"/>
  <c r="E542" i="33" s="1"/>
  <c r="E543" i="33" s="1"/>
  <c r="E365" i="33"/>
  <c r="E860" i="33" s="1"/>
  <c r="E313" i="33"/>
  <c r="E314" i="33" s="1"/>
  <c r="E268" i="33"/>
  <c r="E269" i="33" s="1"/>
  <c r="E128" i="33"/>
  <c r="E129" i="33" s="1"/>
  <c r="D79" i="3" l="1"/>
  <c r="F133" i="3"/>
  <c r="F861" i="33"/>
  <c r="D861" i="33" s="1"/>
  <c r="E74" i="33"/>
  <c r="E859" i="33"/>
  <c r="D859" i="33"/>
  <c r="E315" i="33"/>
  <c r="D700" i="33"/>
  <c r="E79" i="3"/>
  <c r="E133" i="3" s="1"/>
  <c r="E699" i="33"/>
  <c r="E700" i="33" s="1"/>
  <c r="E366" i="33"/>
  <c r="D133" i="3" l="1"/>
  <c r="E861" i="33"/>
  <c r="G1282" i="35"/>
  <c r="E1097" i="35"/>
  <c r="E1098" i="35" s="1"/>
  <c r="D1097" i="35"/>
  <c r="G1096" i="35"/>
  <c r="G1097" i="35" s="1"/>
  <c r="G1098" i="35" s="1"/>
  <c r="E1016" i="35"/>
  <c r="E1017" i="35" s="1"/>
  <c r="D1016" i="35"/>
  <c r="G1015" i="35"/>
  <c r="G1016" i="35" s="1"/>
  <c r="G1017" i="35" s="1"/>
  <c r="E968" i="35"/>
  <c r="E969" i="35" s="1"/>
  <c r="D968" i="35"/>
  <c r="G967" i="35"/>
  <c r="G968" i="35" s="1"/>
  <c r="G969" i="35" s="1"/>
  <c r="G918" i="35"/>
  <c r="G920" i="35" s="1"/>
  <c r="E920" i="35" s="1"/>
  <c r="E770" i="35"/>
  <c r="E771" i="35" s="1"/>
  <c r="G769" i="35"/>
  <c r="G770" i="35" s="1"/>
  <c r="G771" i="35" s="1"/>
  <c r="E722" i="35"/>
  <c r="E723" i="35" s="1"/>
  <c r="D722" i="35"/>
  <c r="D723" i="35" s="1"/>
  <c r="G721" i="35"/>
  <c r="E675" i="35"/>
  <c r="E676" i="35" s="1"/>
  <c r="D675" i="35"/>
  <c r="G674" i="35"/>
  <c r="G675" i="35" s="1"/>
  <c r="G676" i="35" s="1"/>
  <c r="G624" i="35"/>
  <c r="G625" i="35" s="1"/>
  <c r="G626" i="35" s="1"/>
  <c r="E578" i="35"/>
  <c r="E579" i="35" s="1"/>
  <c r="D578" i="35"/>
  <c r="G577" i="35"/>
  <c r="G528" i="35"/>
  <c r="D460" i="35"/>
  <c r="G459" i="35"/>
  <c r="G460" i="35" s="1"/>
  <c r="G410" i="35"/>
  <c r="G412" i="35" s="1"/>
  <c r="D363" i="35"/>
  <c r="G362" i="35"/>
  <c r="G363" i="35" s="1"/>
  <c r="D319" i="35"/>
  <c r="G318" i="35"/>
  <c r="G319" i="35" s="1"/>
  <c r="G275" i="35"/>
  <c r="G231" i="35"/>
  <c r="G232" i="35" s="1"/>
  <c r="G233" i="35" s="1"/>
  <c r="G178" i="35"/>
  <c r="G93" i="35"/>
  <c r="E233" i="35" l="1"/>
  <c r="G530" i="35"/>
  <c r="E530" i="35" s="1"/>
  <c r="E531" i="35" s="1"/>
  <c r="G1504" i="35"/>
  <c r="G320" i="35"/>
  <c r="E319" i="35"/>
  <c r="G413" i="35"/>
  <c r="E412" i="35"/>
  <c r="G461" i="35"/>
  <c r="E460" i="35"/>
  <c r="G364" i="35"/>
  <c r="E363" i="35"/>
  <c r="G531" i="35"/>
  <c r="G277" i="35"/>
  <c r="E277" i="35" s="1"/>
  <c r="G921" i="35"/>
  <c r="D1098" i="35"/>
  <c r="D1017" i="35"/>
  <c r="D969" i="35"/>
  <c r="D921" i="35"/>
  <c r="D771" i="35"/>
  <c r="D676" i="35"/>
  <c r="D579" i="35"/>
  <c r="D461" i="35"/>
  <c r="D364" i="35"/>
  <c r="D320" i="35"/>
  <c r="F275" i="35"/>
  <c r="F277" i="35" s="1"/>
  <c r="G179" i="35"/>
  <c r="F410" i="35"/>
  <c r="F412" i="35" s="1"/>
  <c r="F413" i="35" s="1"/>
  <c r="G1283" i="35"/>
  <c r="F1282" i="35"/>
  <c r="F1283" i="35" s="1"/>
  <c r="F1284" i="35" s="1"/>
  <c r="F1096" i="35"/>
  <c r="F1097" i="35" s="1"/>
  <c r="F1098" i="35" s="1"/>
  <c r="F1015" i="35"/>
  <c r="F1016" i="35" s="1"/>
  <c r="F1017" i="35" s="1"/>
  <c r="F967" i="35"/>
  <c r="F968" i="35" s="1"/>
  <c r="F969" i="35" s="1"/>
  <c r="F918" i="35"/>
  <c r="F721" i="35"/>
  <c r="F722" i="35" s="1"/>
  <c r="F723" i="35" s="1"/>
  <c r="G722" i="35"/>
  <c r="G723" i="35" s="1"/>
  <c r="F769" i="35"/>
  <c r="F770" i="35" s="1"/>
  <c r="F771" i="35" s="1"/>
  <c r="F674" i="35"/>
  <c r="F675" i="35" s="1"/>
  <c r="F676" i="35" s="1"/>
  <c r="F93" i="35"/>
  <c r="F577" i="35"/>
  <c r="F578" i="35" s="1"/>
  <c r="F579" i="35" s="1"/>
  <c r="G578" i="35"/>
  <c r="G579" i="35" s="1"/>
  <c r="F624" i="35"/>
  <c r="F625" i="35" s="1"/>
  <c r="F626" i="35" s="1"/>
  <c r="F528" i="35"/>
  <c r="F459" i="35"/>
  <c r="F460" i="35" s="1"/>
  <c r="F461" i="35" s="1"/>
  <c r="F362" i="35"/>
  <c r="F363" i="35" s="1"/>
  <c r="F364" i="35" s="1"/>
  <c r="F318" i="35"/>
  <c r="F319" i="35" s="1"/>
  <c r="F320" i="35" s="1"/>
  <c r="F231" i="35"/>
  <c r="F232" i="35" s="1"/>
  <c r="F233" i="35" s="1"/>
  <c r="F178" i="35"/>
  <c r="F179" i="35" s="1"/>
  <c r="E320" i="35" l="1"/>
  <c r="E1504" i="35"/>
  <c r="G1506" i="35"/>
  <c r="F530" i="35"/>
  <c r="F1504" i="35"/>
  <c r="E364" i="35"/>
  <c r="G1284" i="35"/>
  <c r="E921" i="35"/>
  <c r="F920" i="35"/>
  <c r="F921" i="35" s="1"/>
  <c r="E461" i="35"/>
  <c r="E413" i="35"/>
  <c r="F531" i="35" l="1"/>
  <c r="F1506" i="35"/>
  <c r="E176" i="35"/>
  <c r="D176" i="35"/>
  <c r="D180" i="35" s="1"/>
  <c r="G175" i="35"/>
  <c r="F175" i="35" l="1"/>
  <c r="F176" i="35" s="1"/>
  <c r="F180" i="35" s="1"/>
  <c r="G176" i="35"/>
  <c r="G180" i="35" s="1"/>
  <c r="E180" i="35" s="1"/>
  <c r="D185" i="35" l="1"/>
  <c r="G184" i="35"/>
  <c r="G185" i="35" s="1"/>
  <c r="F184" i="35" l="1"/>
  <c r="F185" i="35" s="1"/>
  <c r="C363" i="33" l="1"/>
  <c r="C367" i="33" s="1"/>
  <c r="C278" i="33" l="1"/>
  <c r="C141" i="33" l="1"/>
  <c r="C82" i="33"/>
  <c r="E1397" i="35" l="1"/>
  <c r="D1397" i="35"/>
  <c r="G1396" i="35"/>
  <c r="G1397" i="35" l="1"/>
  <c r="F1396" i="35"/>
  <c r="F1397" i="35" l="1"/>
  <c r="D239" i="35"/>
  <c r="D706" i="33" l="1"/>
  <c r="C706" i="33"/>
  <c r="F705" i="33"/>
  <c r="E705" i="33" l="1"/>
  <c r="E706" i="33" s="1"/>
  <c r="F706" i="33"/>
  <c r="F362" i="33" l="1"/>
  <c r="F363" i="33" s="1"/>
  <c r="F263" i="33"/>
  <c r="E263" i="33" s="1"/>
  <c r="F265" i="33"/>
  <c r="F70" i="33"/>
  <c r="E70" i="33" s="1"/>
  <c r="F69" i="33"/>
  <c r="F367" i="33" l="1"/>
  <c r="D367" i="33" s="1"/>
  <c r="D363" i="33"/>
  <c r="F71" i="33"/>
  <c r="E362" i="33"/>
  <c r="E363" i="33" s="1"/>
  <c r="E265" i="33"/>
  <c r="E69" i="33"/>
  <c r="E71" i="33" s="1"/>
  <c r="D71" i="33" l="1"/>
  <c r="E75" i="33"/>
  <c r="F75" i="33"/>
  <c r="E367" i="33"/>
  <c r="D75" i="33" l="1"/>
  <c r="D1292" i="35" l="1"/>
  <c r="G1291" i="35"/>
  <c r="G1290" i="35"/>
  <c r="G1289" i="35"/>
  <c r="G1288" i="35"/>
  <c r="D1283" i="35"/>
  <c r="D1506" i="35" s="1"/>
  <c r="G1113" i="35"/>
  <c r="G1112" i="35"/>
  <c r="G1111" i="35"/>
  <c r="G1110" i="35"/>
  <c r="F1110" i="35" s="1"/>
  <c r="G1109" i="35"/>
  <c r="F1109" i="35" s="1"/>
  <c r="G1108" i="35"/>
  <c r="F1108" i="35" s="1"/>
  <c r="G1107" i="35"/>
  <c r="F1107" i="35" s="1"/>
  <c r="G1106" i="35"/>
  <c r="F1106" i="35" s="1"/>
  <c r="G1105" i="35"/>
  <c r="F1105" i="35" s="1"/>
  <c r="G1104" i="35"/>
  <c r="F1104" i="35" s="1"/>
  <c r="G1103" i="35"/>
  <c r="G1102" i="35"/>
  <c r="D327" i="35"/>
  <c r="G326" i="35"/>
  <c r="G325" i="35"/>
  <c r="D285" i="35"/>
  <c r="G284" i="35"/>
  <c r="F284" i="35" s="1"/>
  <c r="G283" i="35"/>
  <c r="F283" i="35" s="1"/>
  <c r="D273" i="35"/>
  <c r="D278" i="35" s="1"/>
  <c r="G272" i="35"/>
  <c r="G238" i="35"/>
  <c r="F238" i="35" s="1"/>
  <c r="G237" i="35"/>
  <c r="F237" i="35" s="1"/>
  <c r="D128" i="35"/>
  <c r="G127" i="35"/>
  <c r="G126" i="35"/>
  <c r="G125" i="35"/>
  <c r="D107" i="35"/>
  <c r="G106" i="35"/>
  <c r="G104" i="35"/>
  <c r="G103" i="35"/>
  <c r="G102" i="35"/>
  <c r="F102" i="35" s="1"/>
  <c r="G101" i="35"/>
  <c r="G100" i="35"/>
  <c r="G99" i="35"/>
  <c r="D91" i="35"/>
  <c r="G90" i="35"/>
  <c r="G89" i="35"/>
  <c r="G88" i="35"/>
  <c r="G87" i="35"/>
  <c r="G86" i="35"/>
  <c r="G85" i="35"/>
  <c r="D38" i="35"/>
  <c r="G37" i="35"/>
  <c r="G36" i="35"/>
  <c r="G35" i="35"/>
  <c r="G34" i="35"/>
  <c r="G33" i="35"/>
  <c r="G32" i="35"/>
  <c r="G31" i="35"/>
  <c r="G30" i="35"/>
  <c r="G29" i="35"/>
  <c r="E1506" i="35" l="1"/>
  <c r="D1284" i="35"/>
  <c r="E1283" i="35"/>
  <c r="D94" i="35"/>
  <c r="F106" i="35"/>
  <c r="F104" i="35"/>
  <c r="F1103" i="35"/>
  <c r="F1111" i="35"/>
  <c r="F1113" i="35"/>
  <c r="F1112" i="35"/>
  <c r="F326" i="35"/>
  <c r="F1288" i="35"/>
  <c r="F1290" i="35"/>
  <c r="F1289" i="35"/>
  <c r="F1291" i="35"/>
  <c r="F239" i="35"/>
  <c r="F285" i="35"/>
  <c r="F86" i="35"/>
  <c r="F87" i="35"/>
  <c r="F88" i="35"/>
  <c r="F89" i="35"/>
  <c r="F126" i="35"/>
  <c r="G1114" i="35"/>
  <c r="E1114" i="35" s="1"/>
  <c r="F1102" i="35"/>
  <c r="F36" i="35"/>
  <c r="F99" i="35"/>
  <c r="F101" i="35"/>
  <c r="F103" i="35"/>
  <c r="G327" i="35"/>
  <c r="F325" i="35"/>
  <c r="G1292" i="35"/>
  <c r="E1292" i="35" s="1"/>
  <c r="F29" i="35"/>
  <c r="F85" i="35"/>
  <c r="F90" i="35"/>
  <c r="F125" i="35"/>
  <c r="F127" i="35"/>
  <c r="G239" i="35"/>
  <c r="F100" i="35"/>
  <c r="G273" i="35"/>
  <c r="E273" i="35" s="1"/>
  <c r="F272" i="35"/>
  <c r="F273" i="35" s="1"/>
  <c r="G285" i="35"/>
  <c r="E285" i="35" s="1"/>
  <c r="F37" i="35"/>
  <c r="F35" i="35"/>
  <c r="F34" i="35"/>
  <c r="F33" i="35"/>
  <c r="F32" i="35"/>
  <c r="F31" i="35"/>
  <c r="F30" i="35"/>
  <c r="G128" i="35"/>
  <c r="E128" i="35" s="1"/>
  <c r="G107" i="35"/>
  <c r="E107" i="35" s="1"/>
  <c r="G91" i="35"/>
  <c r="G38" i="35"/>
  <c r="E38" i="35" s="1"/>
  <c r="E91" i="35" l="1"/>
  <c r="E239" i="35"/>
  <c r="G94" i="35"/>
  <c r="E1284" i="35"/>
  <c r="F1114" i="35"/>
  <c r="F327" i="35"/>
  <c r="E327" i="35"/>
  <c r="E185" i="35"/>
  <c r="F107" i="35"/>
  <c r="F128" i="35"/>
  <c r="F91" i="35"/>
  <c r="E94" i="35" l="1"/>
  <c r="F94" i="35"/>
  <c r="E1231" i="35"/>
  <c r="G22" i="35" l="1"/>
  <c r="F22" i="35" s="1"/>
  <c r="G21" i="35"/>
  <c r="F21" i="35" s="1"/>
  <c r="D23" i="35"/>
  <c r="D1502" i="35" s="1"/>
  <c r="G12" i="35"/>
  <c r="F12" i="35" s="1"/>
  <c r="G11" i="35"/>
  <c r="F11" i="35" s="1"/>
  <c r="D13" i="35"/>
  <c r="D1405" i="35" s="1"/>
  <c r="D24" i="35" l="1"/>
  <c r="D1507" i="35" s="1"/>
  <c r="F38" i="35"/>
  <c r="F23" i="35"/>
  <c r="F1502" i="35" s="1"/>
  <c r="G23" i="35"/>
  <c r="G1502" i="35" s="1"/>
  <c r="G13" i="35"/>
  <c r="E1502" i="35" l="1"/>
  <c r="E13" i="35"/>
  <c r="G1405" i="35"/>
  <c r="E23" i="35"/>
  <c r="F24" i="35"/>
  <c r="G24" i="35"/>
  <c r="F1292" i="35"/>
  <c r="E1405" i="35" l="1"/>
  <c r="F13" i="35"/>
  <c r="F1405" i="35" s="1"/>
  <c r="E24" i="35" l="1"/>
  <c r="F74" i="3" l="1"/>
  <c r="E74" i="3" s="1"/>
  <c r="F649" i="33" l="1"/>
  <c r="E649" i="33" s="1"/>
  <c r="F648" i="33"/>
  <c r="F646" i="33"/>
  <c r="D425" i="33"/>
  <c r="C425" i="33"/>
  <c r="C430" i="33" s="1"/>
  <c r="F424" i="33"/>
  <c r="C377" i="33"/>
  <c r="F376" i="33"/>
  <c r="F375" i="33"/>
  <c r="F374" i="33"/>
  <c r="F373" i="33"/>
  <c r="F372" i="33"/>
  <c r="F371" i="33"/>
  <c r="E374" i="33" l="1"/>
  <c r="E375" i="33"/>
  <c r="F377" i="33"/>
  <c r="D377" i="33" s="1"/>
  <c r="E373" i="33"/>
  <c r="F650" i="33"/>
  <c r="F425" i="33"/>
  <c r="F430" i="33" s="1"/>
  <c r="D430" i="33" s="1"/>
  <c r="E648" i="33"/>
  <c r="E424" i="33"/>
  <c r="E425" i="33" s="1"/>
  <c r="E430" i="33" s="1"/>
  <c r="E646" i="33"/>
  <c r="E371" i="33"/>
  <c r="E376" i="33"/>
  <c r="E372" i="33"/>
  <c r="D650" i="33" l="1"/>
  <c r="E650" i="33"/>
  <c r="E377" i="33"/>
  <c r="C322" i="33" l="1"/>
  <c r="C761" i="33" s="1"/>
  <c r="F321" i="33"/>
  <c r="F320" i="33"/>
  <c r="E320" i="33" l="1"/>
  <c r="E321" i="33"/>
  <c r="F322" i="33"/>
  <c r="F277" i="33"/>
  <c r="F276" i="33"/>
  <c r="F262" i="33"/>
  <c r="C193" i="33"/>
  <c r="F187" i="33"/>
  <c r="F186" i="33"/>
  <c r="F140" i="33"/>
  <c r="F139" i="33"/>
  <c r="F138" i="33"/>
  <c r="F137" i="33"/>
  <c r="F125" i="33"/>
  <c r="E125" i="33" s="1"/>
  <c r="D126" i="33"/>
  <c r="C126" i="33"/>
  <c r="F80" i="33"/>
  <c r="F81" i="33"/>
  <c r="F79" i="33"/>
  <c r="F189" i="33" l="1"/>
  <c r="D322" i="33"/>
  <c r="C857" i="33"/>
  <c r="C130" i="33"/>
  <c r="C862" i="33" s="1"/>
  <c r="F141" i="33"/>
  <c r="D141" i="33" s="1"/>
  <c r="F278" i="33"/>
  <c r="D278" i="33" s="1"/>
  <c r="F82" i="33"/>
  <c r="D82" i="33" s="1"/>
  <c r="F266" i="33"/>
  <c r="E262" i="33"/>
  <c r="E140" i="33"/>
  <c r="E79" i="33"/>
  <c r="E277" i="33"/>
  <c r="E81" i="33"/>
  <c r="E275" i="33"/>
  <c r="E276" i="33"/>
  <c r="E137" i="33"/>
  <c r="E138" i="33"/>
  <c r="E187" i="33"/>
  <c r="E186" i="33"/>
  <c r="E189" i="33" s="1"/>
  <c r="E139" i="33"/>
  <c r="E126" i="33"/>
  <c r="F126" i="33"/>
  <c r="E80" i="33"/>
  <c r="F857" i="33" l="1"/>
  <c r="F270" i="33"/>
  <c r="D270" i="33" s="1"/>
  <c r="D266" i="33"/>
  <c r="F193" i="33"/>
  <c r="D193" i="33" s="1"/>
  <c r="D189" i="33"/>
  <c r="F130" i="33"/>
  <c r="E130" i="33"/>
  <c r="E266" i="33"/>
  <c r="E270" i="33" s="1"/>
  <c r="E278" i="33"/>
  <c r="E141" i="33"/>
  <c r="E82" i="33"/>
  <c r="E193" i="33"/>
  <c r="E862" i="33" l="1"/>
  <c r="D130" i="33"/>
  <c r="F862" i="33"/>
  <c r="D857" i="33"/>
  <c r="E857" i="33"/>
  <c r="F10" i="33"/>
  <c r="F212" i="33"/>
  <c r="F211" i="33"/>
  <c r="F209" i="33"/>
  <c r="F208" i="33"/>
  <c r="F207" i="33"/>
  <c r="F206" i="33"/>
  <c r="F205" i="33"/>
  <c r="F204" i="33"/>
  <c r="F203" i="33"/>
  <c r="F202" i="33"/>
  <c r="F201" i="33"/>
  <c r="F200" i="33"/>
  <c r="E200" i="33" s="1"/>
  <c r="F199" i="33"/>
  <c r="F198" i="33"/>
  <c r="D862" i="33" l="1"/>
  <c r="F214" i="33"/>
  <c r="D214" i="33" s="1"/>
  <c r="E10" i="33"/>
  <c r="E198" i="33"/>
  <c r="E199" i="33"/>
  <c r="E201" i="33"/>
  <c r="E203" i="33"/>
  <c r="E212" i="33"/>
  <c r="E205" i="33"/>
  <c r="E211" i="33"/>
  <c r="E202" i="33"/>
  <c r="E204" i="33"/>
  <c r="E206" i="33"/>
  <c r="E207" i="33"/>
  <c r="E208" i="33"/>
  <c r="E209" i="33"/>
  <c r="E214" i="33" l="1"/>
  <c r="F20" i="33"/>
  <c r="F19" i="33"/>
  <c r="F18" i="33"/>
  <c r="F17" i="33"/>
  <c r="F16" i="33"/>
  <c r="F15" i="33"/>
  <c r="F14" i="33"/>
  <c r="F13" i="33"/>
  <c r="F12" i="33"/>
  <c r="F11" i="33"/>
  <c r="F22" i="33" l="1"/>
  <c r="F761" i="33" s="1"/>
  <c r="E11" i="33"/>
  <c r="E17" i="33"/>
  <c r="E20" i="33"/>
  <c r="E13" i="33"/>
  <c r="E19" i="33"/>
  <c r="E16" i="33"/>
  <c r="E14" i="33"/>
  <c r="E12" i="33"/>
  <c r="E15" i="33"/>
  <c r="E18" i="33"/>
  <c r="D761" i="33" l="1"/>
  <c r="E22" i="33"/>
  <c r="D22" i="33"/>
  <c r="E322" i="33"/>
  <c r="E761" i="33" l="1"/>
  <c r="F64" i="12" l="1"/>
  <c r="F63" i="12"/>
  <c r="F84" i="12" s="1"/>
  <c r="F17" i="12"/>
  <c r="F16" i="12"/>
  <c r="F15" i="12"/>
  <c r="F14" i="12"/>
  <c r="F13" i="12"/>
  <c r="F12" i="12"/>
  <c r="F11" i="12"/>
  <c r="F10" i="12"/>
  <c r="F65" i="12" l="1"/>
  <c r="F86" i="12" s="1"/>
  <c r="F85" i="12"/>
  <c r="F19" i="12"/>
  <c r="E10" i="12"/>
  <c r="E14" i="12"/>
  <c r="E16" i="12"/>
  <c r="E13" i="12"/>
  <c r="E15" i="12"/>
  <c r="E17" i="12"/>
  <c r="E64" i="12"/>
  <c r="E12" i="12"/>
  <c r="E63" i="12"/>
  <c r="E84" i="12" s="1"/>
  <c r="E11" i="12"/>
  <c r="E65" i="12" l="1"/>
  <c r="E86" i="12" s="1"/>
  <c r="E85" i="12"/>
  <c r="F66" i="12"/>
  <c r="F87" i="12" s="1"/>
  <c r="E19" i="12"/>
  <c r="E75" i="12" s="1"/>
  <c r="D65" i="12"/>
  <c r="D86" i="12" s="1"/>
  <c r="D19" i="12"/>
  <c r="F75" i="12"/>
  <c r="D66" i="12" l="1"/>
  <c r="E66" i="12"/>
  <c r="D75" i="12"/>
  <c r="E87" i="12" l="1"/>
  <c r="D87" i="12"/>
  <c r="F70" i="16" l="1"/>
  <c r="F106" i="16" s="1"/>
  <c r="F69" i="16"/>
  <c r="F18" i="16"/>
  <c r="F17" i="16"/>
  <c r="F16" i="16"/>
  <c r="F15" i="16"/>
  <c r="F14" i="16"/>
  <c r="F13" i="16"/>
  <c r="F12" i="16"/>
  <c r="F11" i="16"/>
  <c r="F10" i="16"/>
  <c r="F71" i="16" l="1"/>
  <c r="F105" i="16"/>
  <c r="F19" i="16"/>
  <c r="F96" i="16" s="1"/>
  <c r="E12" i="16"/>
  <c r="E16" i="16"/>
  <c r="E13" i="16"/>
  <c r="E15" i="16"/>
  <c r="E17" i="16"/>
  <c r="E70" i="16"/>
  <c r="E106" i="16" s="1"/>
  <c r="E69" i="16"/>
  <c r="E10" i="16"/>
  <c r="E11" i="16"/>
  <c r="E14" i="16"/>
  <c r="E18" i="16"/>
  <c r="E71" i="16" l="1"/>
  <c r="E105" i="16"/>
  <c r="F72" i="16"/>
  <c r="F107" i="16"/>
  <c r="D96" i="16"/>
  <c r="D19" i="16"/>
  <c r="D71" i="16"/>
  <c r="D107" i="16" s="1"/>
  <c r="E19" i="16"/>
  <c r="E96" i="16" s="1"/>
  <c r="E72" i="16" l="1"/>
  <c r="E107" i="16"/>
  <c r="E108" i="16"/>
  <c r="D72" i="16"/>
  <c r="F108" i="16"/>
  <c r="D108" i="16" l="1"/>
  <c r="F73" i="3"/>
  <c r="F72" i="3"/>
  <c r="F71" i="3"/>
  <c r="F70" i="3"/>
  <c r="F68" i="3"/>
  <c r="C122" i="3"/>
  <c r="F19" i="3"/>
  <c r="F18" i="3"/>
  <c r="F17" i="3"/>
  <c r="F16" i="3"/>
  <c r="F15" i="3"/>
  <c r="F14" i="3"/>
  <c r="F13" i="3"/>
  <c r="F12" i="3"/>
  <c r="F11" i="3"/>
  <c r="F10" i="3"/>
  <c r="F21" i="3" l="1"/>
  <c r="E11" i="3"/>
  <c r="E13" i="3"/>
  <c r="E15" i="3"/>
  <c r="E17" i="3"/>
  <c r="E19" i="3"/>
  <c r="E12" i="3"/>
  <c r="E14" i="3"/>
  <c r="E16" i="3"/>
  <c r="E18" i="3"/>
  <c r="F75" i="3"/>
  <c r="E68" i="3"/>
  <c r="E71" i="3"/>
  <c r="E73" i="3"/>
  <c r="E70" i="3"/>
  <c r="E72" i="3"/>
  <c r="E10" i="3"/>
  <c r="F122" i="3"/>
  <c r="E21" i="3" l="1"/>
  <c r="E122" i="3" s="1"/>
  <c r="D122" i="3"/>
  <c r="D75" i="3"/>
  <c r="F129" i="3"/>
  <c r="F80" i="3"/>
  <c r="F134" i="3" s="1"/>
  <c r="E75" i="3"/>
  <c r="E129" i="3" s="1"/>
  <c r="D21" i="3"/>
  <c r="D134" i="3" l="1"/>
  <c r="D129" i="3"/>
  <c r="D80" i="3"/>
  <c r="E80" i="3"/>
  <c r="E134" i="3" s="1"/>
  <c r="E468" i="35" l="1"/>
  <c r="G278" i="35" l="1"/>
  <c r="F278" i="35"/>
  <c r="F1507" i="35" s="1"/>
  <c r="E278" i="35" l="1"/>
  <c r="G1507" i="35"/>
  <c r="E1507" i="35" l="1"/>
  <c r="D669" i="35" l="1"/>
  <c r="D766" i="35" l="1"/>
  <c r="D882" i="35" l="1"/>
  <c r="D1154" i="35" l="1"/>
  <c r="D1332" i="35" l="1"/>
  <c r="D1387" i="35" l="1"/>
  <c r="C181" i="33" l="1"/>
  <c r="C254" i="33"/>
  <c r="C538" i="33" l="1"/>
  <c r="C746" i="33" l="1"/>
  <c r="D554" i="35"/>
  <c r="D545" i="35" s="1"/>
  <c r="D573" i="35" s="1"/>
  <c r="D574" i="35" s="1"/>
  <c r="D601" i="35"/>
  <c r="D592" i="35" s="1"/>
  <c r="D620" i="35" s="1"/>
  <c r="D621" i="35" s="1"/>
  <c r="D698" i="35"/>
  <c r="D689" i="35" s="1"/>
  <c r="D717" i="35" s="1"/>
  <c r="D718" i="35" s="1"/>
  <c r="D893" i="35"/>
  <c r="D884" i="35" s="1"/>
  <c r="D912" i="35" s="1"/>
  <c r="D913" i="35" s="1"/>
  <c r="D944" i="35"/>
  <c r="D935" i="35" s="1"/>
  <c r="D963" i="35" s="1"/>
  <c r="D964" i="35" s="1"/>
  <c r="D992" i="35"/>
  <c r="D1073" i="35"/>
  <c r="D1064" i="35" s="1"/>
  <c r="D1092" i="35" s="1"/>
  <c r="D1093" i="35" s="1"/>
  <c r="D148" i="35"/>
  <c r="D139" i="35" s="1"/>
  <c r="D167" i="35" s="1"/>
  <c r="D168" i="35" s="1"/>
  <c r="D205" i="35"/>
  <c r="D196" i="35" s="1"/>
  <c r="D224" i="35" s="1"/>
  <c r="D225" i="35" s="1"/>
  <c r="D1430" i="35"/>
  <c r="D1254" i="35"/>
  <c r="D1245" i="35" s="1"/>
  <c r="D1273" i="35" s="1"/>
  <c r="D1274" i="35" s="1"/>
  <c r="D1428" i="35"/>
  <c r="D983" i="35" l="1"/>
  <c r="D1011" i="35" s="1"/>
  <c r="D1012" i="35" s="1"/>
  <c r="D1426" i="35"/>
  <c r="D1417" i="35" s="1"/>
  <c r="D1447" i="35" s="1"/>
  <c r="C42" i="33"/>
  <c r="C33" i="33" s="1"/>
  <c r="C61" i="33" s="1"/>
  <c r="C62" i="33" s="1"/>
  <c r="C102" i="33"/>
  <c r="C93" i="33" s="1"/>
  <c r="C121" i="33" s="1"/>
  <c r="C122" i="33" s="1"/>
  <c r="C397" i="33"/>
  <c r="C388" i="33" s="1"/>
  <c r="C416" i="33" s="1"/>
  <c r="C417" i="33" s="1"/>
  <c r="C786" i="33"/>
  <c r="C670" i="33"/>
  <c r="C661" i="33" s="1"/>
  <c r="C689" i="33" s="1"/>
  <c r="C690" i="33" s="1"/>
  <c r="C784" i="33"/>
  <c r="D1445" i="35" l="1"/>
  <c r="D1450" i="35" s="1"/>
  <c r="C782" i="33"/>
  <c r="C773" i="33" s="1"/>
  <c r="C801" i="33" s="1"/>
  <c r="C806" i="33" s="1"/>
  <c r="C41" i="3"/>
  <c r="C32" i="3" s="1"/>
  <c r="C38" i="9"/>
  <c r="C29" i="9" s="1"/>
  <c r="C40" i="12"/>
  <c r="C31" i="12" s="1"/>
  <c r="C40" i="16"/>
  <c r="C31" i="16" s="1"/>
  <c r="C57" i="9" l="1"/>
  <c r="C58" i="9" s="1"/>
  <c r="C82" i="9"/>
  <c r="C60" i="3"/>
  <c r="C61" i="3" s="1"/>
  <c r="C124" i="3"/>
  <c r="C59" i="16"/>
  <c r="C60" i="16" s="1"/>
  <c r="C98" i="16"/>
  <c r="C803" i="33"/>
  <c r="C59" i="12"/>
  <c r="C60" i="12" s="1"/>
  <c r="C77" i="12"/>
  <c r="C85" i="9" l="1"/>
  <c r="C127" i="3"/>
  <c r="C101" i="16"/>
  <c r="C80" i="12"/>
</calcChain>
</file>

<file path=xl/sharedStrings.xml><?xml version="1.0" encoding="utf-8"?>
<sst xmlns="http://schemas.openxmlformats.org/spreadsheetml/2006/main" count="3880" uniqueCount="307">
  <si>
    <t>Средняя длительность пребывания  (дни)</t>
  </si>
  <si>
    <t>Занятость койки (дни)</t>
  </si>
  <si>
    <t>Кол-во коек (ОМС)</t>
  </si>
  <si>
    <t>Койко-дни ОМС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</si>
  <si>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</si>
  <si>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</si>
  <si>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</si>
  <si>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</si>
  <si>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</si>
  <si>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</si>
  <si>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</si>
  <si>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</si>
  <si>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терапевтическое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</si>
  <si>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</si>
  <si>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</si>
  <si>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</si>
  <si>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</si>
  <si>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</si>
  <si>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</si>
  <si>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</si>
  <si>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</si>
  <si>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</si>
  <si>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Компьютерная томография с внутривенным контрастированием</t>
  </si>
  <si>
    <t>Дневной стационар при поликлинике</t>
  </si>
  <si>
    <t>терапевтические</t>
  </si>
  <si>
    <t>кардиологические</t>
  </si>
  <si>
    <t>гнойной хирургии</t>
  </si>
  <si>
    <t>гинекологические</t>
  </si>
  <si>
    <t>патологии беременности</t>
  </si>
  <si>
    <t>аллергологические</t>
  </si>
  <si>
    <t>педиатрические</t>
  </si>
  <si>
    <t>инфекционные</t>
  </si>
  <si>
    <t>для беременных и рожениц</t>
  </si>
  <si>
    <t>Ирригоскопия</t>
  </si>
  <si>
    <t>Цитологические исследования</t>
  </si>
  <si>
    <t>Компьютерная томография с внутривенным усилением</t>
  </si>
  <si>
    <t>Гистологические исследования</t>
  </si>
  <si>
    <t>сосудистой хирургии</t>
  </si>
  <si>
    <t>МРТ</t>
  </si>
  <si>
    <t>Эндоскопические методы исследования</t>
  </si>
  <si>
    <t>Лабораторные исследования</t>
  </si>
  <si>
    <t>УЗИ диагностика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</si>
  <si>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</si>
  <si>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</si>
  <si>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</si>
  <si>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</si>
  <si>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</si>
  <si>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</si>
  <si>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</si>
  <si>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</si>
  <si>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</si>
  <si>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</si>
  <si>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</si>
  <si>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</si>
  <si>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</si>
  <si>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>хирургические гнойные</t>
  </si>
  <si>
    <t xml:space="preserve">эндокринологические </t>
  </si>
  <si>
    <t xml:space="preserve">нейрохирургические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</si>
  <si>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</si>
  <si>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</si>
  <si>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</si>
  <si>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</si>
  <si>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Электромиография</t>
  </si>
  <si>
    <t>ЭКГ</t>
  </si>
  <si>
    <t>Велоэргометрия</t>
  </si>
  <si>
    <t>Спирография</t>
  </si>
  <si>
    <t>Рентгенография (денситометрия)</t>
  </si>
  <si>
    <t>ИФА-диагностика</t>
  </si>
  <si>
    <t>Реоэнцефалография</t>
  </si>
  <si>
    <t>Ультразвуковая эндоскопия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</si>
  <si>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</si>
  <si>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</si>
  <si>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ПЦР-диагностика (Real time)</t>
  </si>
  <si>
    <t>Лечебно-диагностическое эндоскопическое исследование</t>
  </si>
  <si>
    <t>неврологические</t>
  </si>
  <si>
    <t>травматологические</t>
  </si>
  <si>
    <t>хирургия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</si>
  <si>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</si>
  <si>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</si>
  <si>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</si>
  <si>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</si>
  <si>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</si>
  <si>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СМАД</t>
  </si>
  <si>
    <t>Программация электрокардиостимулятора</t>
  </si>
  <si>
    <t>Компьютерная аудиометрия</t>
  </si>
  <si>
    <t>нейрохирургические</t>
  </si>
  <si>
    <t>ожоговые</t>
  </si>
  <si>
    <t>МРТ с контрастированием</t>
  </si>
  <si>
    <t>торакальная хирургия</t>
  </si>
  <si>
    <t>нефрология</t>
  </si>
  <si>
    <t>детская кардиология</t>
  </si>
  <si>
    <t>аллергология-иммунология</t>
  </si>
  <si>
    <t>ревматология</t>
  </si>
  <si>
    <t>онкогематология</t>
  </si>
  <si>
    <t>радиологические</t>
  </si>
  <si>
    <t>Эластография</t>
  </si>
  <si>
    <t xml:space="preserve">хирургические </t>
  </si>
  <si>
    <t>дерматологические</t>
  </si>
  <si>
    <t xml:space="preserve">Дневной стационар при поликлинике </t>
  </si>
  <si>
    <t>Отоакустическая эмиссия</t>
  </si>
  <si>
    <t>Определение онкомаркеров аппаратом эксперт-класса</t>
  </si>
  <si>
    <t>8. КГБОУ ДПО "ИПКСЗ" МЗХК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</si>
  <si>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</si>
  <si>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</si>
  <si>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</si>
  <si>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</si>
  <si>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 xml:space="preserve">6. КГБУЗ "Консультативно-диагностический центр МЗХК "Вивея" </t>
  </si>
  <si>
    <t>7. КГБУЗ "Клинический центр восстановительной медицины и реабилитации" МЗХК</t>
  </si>
  <si>
    <t>11.  ФГКУ "301 Военный клинический госпиталь" Минобороны РФ</t>
  </si>
  <si>
    <t>14. 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</si>
  <si>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4. КГБУЗ "Детская городская клиническая больница имени В.М.Истомина"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</si>
  <si>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</si>
  <si>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</si>
  <si>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</si>
  <si>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>4. КГБУЗ "Городская больница № 7" МЗХК</t>
  </si>
  <si>
    <t xml:space="preserve">7. КГБУЗ "Детская городская больница" МЗХК </t>
  </si>
  <si>
    <t>Скорая медицинская помощь (вызовы)</t>
  </si>
  <si>
    <t>1. КГБУЗ "Амурская центральная районная больница" МЗХК</t>
  </si>
  <si>
    <t>2. КГБУЗ "Городская клиническая больница № 10" МЗХК</t>
  </si>
  <si>
    <t>3. КГБУЗ "Городская клиническая больница № 11" МЗХК</t>
  </si>
  <si>
    <t xml:space="preserve"> 5. КГБУЗ "Родильный дом № 3" МЗХК</t>
  </si>
  <si>
    <t>1. КГБУЗ "Троицкая центральная районная больница" МЗХК</t>
  </si>
  <si>
    <t>13. ОАО "Санаторий УССУРИ"</t>
  </si>
  <si>
    <t>патологии новорожденных  и недоношенных детей</t>
  </si>
  <si>
    <t xml:space="preserve">инфекционные </t>
  </si>
  <si>
    <t xml:space="preserve">офтальмологические </t>
  </si>
  <si>
    <t xml:space="preserve">ожоговые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</si>
  <si>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</si>
  <si>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</si>
  <si>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</si>
  <si>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</si>
  <si>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</si>
  <si>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</si>
  <si>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</si>
  <si>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патологии беременных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</si>
  <si>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</si>
  <si>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</si>
  <si>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</si>
  <si>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</si>
  <si>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</si>
  <si>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</si>
  <si>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</si>
  <si>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</si>
  <si>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1. Посещения с профилактической целью-всего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</si>
  <si>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</si>
  <si>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</si>
  <si>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</si>
  <si>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</si>
  <si>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Пункционная биопсия щитовидной железы</t>
  </si>
  <si>
    <t>МРТ с контрастным исследованием</t>
  </si>
  <si>
    <t xml:space="preserve">2. КГАУЗ "Амурская стоматологическая поликлиника" МЗХК </t>
  </si>
  <si>
    <t>6. КГБУЗ "Родильный дом № 1" МЗХК</t>
  </si>
  <si>
    <t>7. КГБУЗ "Родильный дом № 2" МЗХК</t>
  </si>
  <si>
    <t>8. КГБУЗ "Родильный дом № 4" МЗХК</t>
  </si>
  <si>
    <t>9. КГБУЗ "Городская клиническая поликлиника № 3" МЗХК</t>
  </si>
  <si>
    <t>10. КГБУЗ "Городская поликлиника № 5" МЗХК</t>
  </si>
  <si>
    <t>11. КГБУЗ "Клинико-диагностический центр" МЗХК</t>
  </si>
  <si>
    <t>12. КГБУЗ "Городская поликлиника № 7" МЗХК</t>
  </si>
  <si>
    <t>13. КГБУЗ "Городская поликлиника № 8" МЗХК</t>
  </si>
  <si>
    <t>14. КГБУЗ "Городская поликлиника № 11" МЗХК</t>
  </si>
  <si>
    <t>15. КГБУЗ "Городская поликлиника № 15" МЗХК</t>
  </si>
  <si>
    <t xml:space="preserve"> 16. КГБУЗ "Городская поликлиника № 16" МЗХК</t>
  </si>
  <si>
    <t>17. КГБУЗ "Стоматологическая поликлиника № 18" МЗХК</t>
  </si>
  <si>
    <t>18. КГБУЗ "Стоматологическая поликлиника № 19" МЗХК</t>
  </si>
  <si>
    <t>АПП по самостоятельным тарифам</t>
  </si>
  <si>
    <t>Всего посещений (по подушевому нормативу)</t>
  </si>
  <si>
    <t>4. КГБУЗ "Детская краевая клиническая больница" имени А.К. Пиотровича МЗХК</t>
  </si>
  <si>
    <t xml:space="preserve">отоларингологические  </t>
  </si>
  <si>
    <t>Экспертное УЗИ беременных (до 14 недель)</t>
  </si>
  <si>
    <t xml:space="preserve"> Экспертное УЗИ беременных (до 14 недель)</t>
  </si>
  <si>
    <t>медицинская реабилитация</t>
  </si>
  <si>
    <t>1. КГБУЗ "Советско-Гаванская районная больница" МЗХК</t>
  </si>
  <si>
    <t>Стационар дневного пребывания</t>
  </si>
  <si>
    <t>терапевтические (педиатрические)</t>
  </si>
  <si>
    <t>Итого по ДС</t>
  </si>
  <si>
    <t>16. Компания "Б.Браун Авитум Руссланд"</t>
  </si>
  <si>
    <t>Всего посещений</t>
  </si>
  <si>
    <t>2. ИП Сазонова</t>
  </si>
  <si>
    <t>Сцинтиграфия</t>
  </si>
  <si>
    <t>Обзорная рентгенография молочной желез в прямой и косой проекциях (маммография)</t>
  </si>
  <si>
    <t>Полное офтальмологическое диагностическое обследование</t>
  </si>
  <si>
    <t>Комплексная услуга медицинской реабилитации (амбулаторно)</t>
  </si>
  <si>
    <t>Полное офтальмологическое диагностическое обследование с ультратонким исследованием</t>
  </si>
  <si>
    <t>5. КГБУЗ "Детская городская клиническая больница № 9" МЗХК</t>
  </si>
  <si>
    <t>УЗИ-диагностика (доплерография)</t>
  </si>
  <si>
    <t>Перитонеальный диализ, сеанс лечения</t>
  </si>
  <si>
    <t xml:space="preserve">Экстракорпоральное оплодотворение </t>
  </si>
  <si>
    <t>Обследование беременных женщин на маркеры вирусных гепатитов методом ИФА</t>
  </si>
  <si>
    <t>КГБУЗ "Вяземская районная больница" МЗХК</t>
  </si>
  <si>
    <t>ООО "ЭКО центр"</t>
  </si>
  <si>
    <t>9. КГБУЗ "Стоматологическая поликлиника "Регион" МЗХК</t>
  </si>
  <si>
    <t>в т.ч. стоматология (УЕТ)</t>
  </si>
  <si>
    <t>1.1. Посещение в Центре здоровья, всего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</si>
  <si>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</si>
  <si>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</si>
  <si>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</si>
  <si>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</si>
  <si>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</si>
  <si>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</si>
  <si>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Поликлиника (по подушевому нормативу)</t>
  </si>
  <si>
    <t>19. КГБУЗ "Стоматологическая поликлиника № 25 "Ден-Тал-Из" МЗХК</t>
  </si>
  <si>
    <t>20. КГБУЗ "Детская городская  поликлиника № 1" МЗХК</t>
  </si>
  <si>
    <t>21. КГБУЗ "Детская городская клиническая поликлиника № 3" МЗХК</t>
  </si>
  <si>
    <t>22. КГБУЗ "Детская городская поликлиника № 17" МЗХК</t>
  </si>
  <si>
    <t>23. КГБУЗ "Детская стоматологическая поликлиника № 22" МЗХК</t>
  </si>
  <si>
    <t>24. КГБУЗ "Детская городская поликлиника № 24" МЗХК</t>
  </si>
  <si>
    <t>25. НУЗ "Дорожная клиническая больница на ст.Хабаровск-1 ОАО "Российские железные дороги"</t>
  </si>
  <si>
    <t>27. НУЗ "Отделенческая поликлиника на ст. Хабаровск-1 ОАО "РЖД"</t>
  </si>
  <si>
    <t>в т.ч. посещения в травмпункте (первичные)</t>
  </si>
  <si>
    <t>УЗИ-диагностика</t>
  </si>
  <si>
    <t>Холтеровскоемониторирование</t>
  </si>
  <si>
    <t>Чрезпищеводная электростимуляция  (ЧПЭС)</t>
  </si>
  <si>
    <t>Электроэнцефалография (ЭЭГ)</t>
  </si>
  <si>
    <t xml:space="preserve">Компьютерная томография с внутривенным усилением </t>
  </si>
  <si>
    <t>Обзорная рентгенография молочных желез в прямой и косой  проекциях (маммография)</t>
  </si>
  <si>
    <t>Иммунологические исследования методом проточнойцитометрии и хемилюминисценции</t>
  </si>
  <si>
    <t xml:space="preserve">Лазерное оперативное лечение </t>
  </si>
  <si>
    <t>ПЦР-диагностика (Realtime)</t>
  </si>
  <si>
    <t>Суточноемониторирование артериального давления (СМАД)</t>
  </si>
  <si>
    <t>Выездная реанимационная бригада Перинатального центра</t>
  </si>
  <si>
    <t>ПЭТ/КТ</t>
  </si>
  <si>
    <t xml:space="preserve">ПЭТ/КТ с контрастированием </t>
  </si>
  <si>
    <t>Ортовольтная рентгенотерапия, сеанс лечения</t>
  </si>
  <si>
    <t>Амбулаторная дистанционная лучевая терапия, сеанс лечения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</si>
  <si>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</si>
  <si>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</si>
  <si>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Суточное мониторирование артериального давления (СМАД)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</si>
  <si>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</si>
  <si>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</si>
  <si>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</si>
  <si>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</si>
  <si>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</si>
  <si>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1.3.4. Предварительные медицинские осмотры (при поступлении в ОУ)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</si>
  <si>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</si>
  <si>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</si>
  <si>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</si>
  <si>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</si>
  <si>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</si>
  <si>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</si>
  <si>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</si>
  <si>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</si>
  <si>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</si>
  <si>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</si>
  <si>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Объемы медицинской помощи (чел., посещ.)</t>
  </si>
  <si>
    <t>17. КГБУЗ "Краевой кожно-венерологический диспансер" МЗХК</t>
  </si>
  <si>
    <t>18. КГКУЗ "Центр по профилактике и борьбе со СПИД и инфекционными заболеваниями" МЗХК</t>
  </si>
  <si>
    <t>Наименование МО</t>
  </si>
  <si>
    <t>16. КГБУЗ "Станция скорой медицинской помощи г. Комсомольска-на-Амуре" МЗХК</t>
  </si>
  <si>
    <t>КГБУЗ "Охотская центральная районная больница" МЗХК</t>
  </si>
  <si>
    <t>29. КГБУЗ "Станция скорой медицинской помощи г. Хабаровска"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</si>
  <si>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</si>
  <si>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</si>
  <si>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28. ФКУЗ "Медико-санитарная часть МВД  России по Хабаровскому краю"</t>
  </si>
  <si>
    <t>1. КГБУЗ "Городская больница № 2" им. Д.Н.Матвеева  МЗХК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</si>
  <si>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</si>
  <si>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</si>
  <si>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</si>
  <si>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</si>
  <si>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</si>
  <si>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</si>
  <si>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</si>
  <si>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ИТОГО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</si>
  <si>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</si>
  <si>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</si>
  <si>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</si>
  <si>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</si>
  <si>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</si>
  <si>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1.3.4. Предварительные медицинские осмотры (при поступлении в ОУ) (посещений)</t>
  </si>
  <si>
    <t>в т.ч. посещения в приемных отделениях</t>
  </si>
  <si>
    <t xml:space="preserve">ООО "Уральский клинический лечебно-реабилитационный центр" </t>
  </si>
  <si>
    <t>психоневрологические</t>
  </si>
  <si>
    <t>1.8. Посещения стоматологов</t>
  </si>
  <si>
    <t>в т.ч. УЕТ</t>
  </si>
  <si>
    <t>в т.ч. посещения  в приемных отделениях</t>
  </si>
  <si>
    <t>Гемодиафильтрация</t>
  </si>
  <si>
    <t>8. КГБУЗ "Территориальный консультативно-диагностический центр" МЗ ХК</t>
  </si>
  <si>
    <t xml:space="preserve">9. КГБУЗ "Городская поликлиника № 9" МЗХК </t>
  </si>
  <si>
    <t>10. КГБУЗ "Стоматологическая поликлиника № 1" МЗХК</t>
  </si>
  <si>
    <t xml:space="preserve">11. КГБУЗ "Стоматологическая поликлиника № 2" МЗХК </t>
  </si>
  <si>
    <t xml:space="preserve">12. КГБУЗ "Детская стоматологическая поликлиника № 1" МЗХК </t>
  </si>
  <si>
    <t>13. НУЗ "Отделенческая больница на ст. Комсомольск-на-Амуре ОАО "РЖД"</t>
  </si>
  <si>
    <t>14. ФГБУЗ "Медико-санитарная часть № 99 ФМБА"</t>
  </si>
  <si>
    <t>в т.ч.  УЕТ</t>
  </si>
  <si>
    <t>Биохимический скрининг беременных (до 14 недель)</t>
  </si>
  <si>
    <t>Посещения в связи с оказанием неотложной помощи</t>
  </si>
  <si>
    <t xml:space="preserve">Определение онкомаркеров аппаратом эксперт-класса </t>
  </si>
  <si>
    <t>Стернальная пункция</t>
  </si>
  <si>
    <t>Трепанобиопсия</t>
  </si>
  <si>
    <t>31. КГБУЗ "Детский клинический центр медицинской реабилитации "Амурский" МЗХК</t>
  </si>
  <si>
    <t>Иммунологические исследования методом проточной цитометрии и хемилюминисценции</t>
  </si>
  <si>
    <t>Магнитно-резонансная томография</t>
  </si>
  <si>
    <t>Магнитно-резонансная томография с контрастным исследованием</t>
  </si>
  <si>
    <t>Позитронно-эмиссионная компьютерная томография</t>
  </si>
  <si>
    <t>Позитронно-эмиссионная компьютерная томография с контрастным усилением</t>
  </si>
  <si>
    <t>Радионуклидные исследования</t>
  </si>
  <si>
    <t>Реоэнцефалография (РЭГ)</t>
  </si>
  <si>
    <t xml:space="preserve">Сцинтиграфия </t>
  </si>
  <si>
    <t>Холтеровское  мониторирование</t>
  </si>
  <si>
    <t>ПЭТ/КТ (совмещенное)</t>
  </si>
  <si>
    <t>30. ФГБОУ ВО ДВГМУ Минздрава России</t>
  </si>
  <si>
    <t>ООО "ЭКО-Содействие"</t>
  </si>
  <si>
    <t>ФГАОУ ВПО "Дальневосточный федеральный университет"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</si>
  <si>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</t>
  </si>
  <si>
    <t>Объемы медицинской помощи лицам, застрахованным в Хабаровском крае, в рамках территориальной программы обязательного медицинского страхования на 2017 год</t>
  </si>
  <si>
    <t>26. Хабаровская поликлиника ФГБУЗ "Дальневосточный окружной медицинский центр ФМБА"</t>
  </si>
  <si>
    <t xml:space="preserve">Вызов СМП </t>
  </si>
  <si>
    <t>Приложение №1 
к Решению Комиссии по разработке ТП ОМС от 09.10.2017 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</si>
</sst>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_-* #,##0.0\ _р_._-;\-* #,##0.0\ _р_._-;_-* &quot;-&quot;??\ _р_._-;_-@_-"/>
  </numFmts>
  <fonts count="43" x14ac:knownFonts="1">
    <font>
      <sz val="10"/>
      <name val="Arial Cyr"/>
      <charset val="204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</font>
    <font>
      <b/>
      <i/>
      <sz val="14"/>
      <name val="Times New Roman Cyr"/>
      <family val="1"/>
      <charset val="204"/>
    </font>
    <font>
      <sz val="11"/>
      <color rgb="FFFF0000"/>
      <name val="Times New Roman Cyr"/>
      <family val="1"/>
      <charset val="204"/>
    </font>
    <font>
      <b/>
      <sz val="11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4">
    <xf numFmtId="0" fontId="0" fillId="0" borderId="0"/>
    <xf numFmtId="165" fontId="8" fillId="0" borderId="0" applyFon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7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" fillId="0" borderId="0" applyFill="0" applyBorder="0" applyProtection="0">
      <alignment wrapText="1"/>
      <protection locked="0"/>
    </xf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</cellStyleXfs>
  <cellXfs count="543">
    <xf numFmtId="0" fontId="0" fillId="0" borderId="0" xfId="0"/>
    <xf numFmtId="0" fontId="2" fillId="0" borderId="0" xfId="2" applyFont="1" applyFill="1"/>
    <xf numFmtId="0" fontId="5" fillId="0" borderId="0" xfId="2" applyFont="1" applyFill="1"/>
    <xf numFmtId="0" fontId="5" fillId="0" borderId="0" xfId="2" applyFont="1" applyFill="1" applyBorder="1"/>
    <xf numFmtId="0" fontId="7" fillId="0" borderId="0" xfId="2" applyFont="1" applyFill="1" applyBorder="1"/>
    <xf numFmtId="164" fontId="5" fillId="0" borderId="8" xfId="2" applyNumberFormat="1" applyFont="1" applyFill="1" applyBorder="1" applyAlignment="1">
      <alignment horizontal="right"/>
    </xf>
    <xf numFmtId="164" fontId="7" fillId="0" borderId="8" xfId="2" applyNumberFormat="1" applyFont="1" applyFill="1" applyBorder="1" applyAlignment="1">
      <alignment horizontal="right"/>
    </xf>
    <xf numFmtId="166" fontId="7" fillId="0" borderId="8" xfId="2" applyNumberFormat="1" applyFont="1" applyFill="1" applyBorder="1"/>
    <xf numFmtId="164" fontId="5" fillId="0" borderId="8" xfId="2" applyNumberFormat="1" applyFont="1" applyFill="1" applyBorder="1"/>
    <xf numFmtId="0" fontId="9" fillId="0" borderId="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left" indent="2"/>
    </xf>
    <xf numFmtId="164" fontId="7" fillId="0" borderId="8" xfId="2" applyNumberFormat="1" applyFont="1" applyFill="1" applyBorder="1"/>
    <xf numFmtId="166" fontId="5" fillId="0" borderId="8" xfId="2" applyNumberFormat="1" applyFont="1" applyFill="1" applyBorder="1"/>
    <xf numFmtId="0" fontId="5" fillId="0" borderId="8" xfId="0" applyFont="1" applyFill="1" applyBorder="1" applyAlignment="1">
      <alignment horizontal="left" indent="2"/>
    </xf>
    <xf numFmtId="0" fontId="7" fillId="0" borderId="8" xfId="2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2"/>
    </xf>
    <xf numFmtId="0" fontId="7" fillId="0" borderId="5" xfId="2" applyFont="1" applyFill="1" applyBorder="1" applyAlignment="1">
      <alignment horizontal="left" indent="1"/>
    </xf>
    <xf numFmtId="164" fontId="7" fillId="0" borderId="9" xfId="2" applyNumberFormat="1" applyFont="1" applyFill="1" applyBorder="1"/>
    <xf numFmtId="164" fontId="5" fillId="0" borderId="9" xfId="2" applyNumberFormat="1" applyFont="1" applyFill="1" applyBorder="1"/>
    <xf numFmtId="0" fontId="10" fillId="0" borderId="8" xfId="2" applyFont="1" applyFill="1" applyBorder="1" applyAlignment="1">
      <alignment horizontal="left" wrapText="1" indent="1"/>
    </xf>
    <xf numFmtId="0" fontId="7" fillId="0" borderId="8" xfId="0" applyFont="1" applyFill="1" applyBorder="1" applyAlignment="1">
      <alignment horizontal="left" indent="1"/>
    </xf>
    <xf numFmtId="0" fontId="7" fillId="0" borderId="9" xfId="2" applyFont="1" applyFill="1" applyBorder="1" applyAlignment="1">
      <alignment wrapText="1"/>
    </xf>
    <xf numFmtId="164" fontId="7" fillId="0" borderId="5" xfId="2" applyNumberFormat="1" applyFont="1" applyFill="1" applyBorder="1"/>
    <xf numFmtId="0" fontId="5" fillId="0" borderId="8" xfId="2" applyFont="1" applyFill="1" applyBorder="1" applyAlignment="1">
      <alignment horizontal="left" wrapText="1" indent="3"/>
    </xf>
    <xf numFmtId="168" fontId="5" fillId="0" borderId="8" xfId="1" applyNumberFormat="1" applyFont="1" applyFill="1" applyBorder="1"/>
    <xf numFmtId="0" fontId="5" fillId="0" borderId="8" xfId="2" applyFont="1" applyFill="1" applyBorder="1" applyAlignment="1">
      <alignment horizontal="left" wrapText="1" indent="2"/>
    </xf>
    <xf numFmtId="164" fontId="7" fillId="0" borderId="8" xfId="2" applyNumberFormat="1" applyFont="1" applyFill="1" applyBorder="1" applyAlignment="1">
      <alignment horizontal="center"/>
    </xf>
    <xf numFmtId="164" fontId="5" fillId="0" borderId="8" xfId="2" applyNumberFormat="1" applyFont="1" applyFill="1" applyBorder="1" applyAlignment="1">
      <alignment horizontal="center"/>
    </xf>
    <xf numFmtId="0" fontId="5" fillId="0" borderId="5" xfId="2" applyFont="1" applyFill="1" applyBorder="1"/>
    <xf numFmtId="164" fontId="5" fillId="0" borderId="13" xfId="2" applyNumberFormat="1" applyFont="1" applyFill="1" applyBorder="1"/>
    <xf numFmtId="0" fontId="7" fillId="0" borderId="8" xfId="2" applyFont="1" applyFill="1" applyBorder="1" applyAlignment="1">
      <alignment wrapText="1"/>
    </xf>
    <xf numFmtId="0" fontId="11" fillId="0" borderId="0" xfId="2" applyFont="1" applyFill="1" applyBorder="1"/>
    <xf numFmtId="164" fontId="12" fillId="0" borderId="8" xfId="2" applyNumberFormat="1" applyFont="1" applyFill="1" applyBorder="1"/>
    <xf numFmtId="0" fontId="13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vertical="justify" indent="2"/>
    </xf>
    <xf numFmtId="0" fontId="5" fillId="0" borderId="8" xfId="2" applyFont="1" applyFill="1" applyBorder="1"/>
    <xf numFmtId="164" fontId="13" fillId="0" borderId="8" xfId="2" applyNumberFormat="1" applyFont="1" applyFill="1" applyBorder="1"/>
    <xf numFmtId="164" fontId="13" fillId="0" borderId="8" xfId="3" applyNumberFormat="1" applyFont="1" applyFill="1" applyBorder="1" applyAlignment="1">
      <alignment horizontal="left"/>
    </xf>
    <xf numFmtId="164" fontId="14" fillId="0" borderId="8" xfId="2" applyNumberFormat="1" applyFont="1" applyFill="1" applyBorder="1"/>
    <xf numFmtId="164" fontId="14" fillId="0" borderId="8" xfId="3" applyNumberFormat="1" applyFont="1" applyFill="1" applyBorder="1" applyAlignment="1">
      <alignment horizontal="left"/>
    </xf>
    <xf numFmtId="169" fontId="7" fillId="0" borderId="8" xfId="2" applyNumberFormat="1" applyFont="1" applyFill="1" applyBorder="1"/>
    <xf numFmtId="168" fontId="7" fillId="0" borderId="8" xfId="1" applyNumberFormat="1" applyFont="1" applyFill="1" applyBorder="1"/>
    <xf numFmtId="0" fontId="7" fillId="0" borderId="0" xfId="2" applyFont="1" applyFill="1"/>
    <xf numFmtId="0" fontId="13" fillId="0" borderId="0" xfId="2" applyFont="1" applyFill="1"/>
    <xf numFmtId="0" fontId="19" fillId="0" borderId="1" xfId="2" applyFont="1" applyFill="1" applyBorder="1" applyAlignment="1">
      <alignment horizontal="center"/>
    </xf>
    <xf numFmtId="0" fontId="19" fillId="0" borderId="5" xfId="2" applyFont="1" applyFill="1" applyBorder="1" applyAlignment="1">
      <alignment horizontal="center"/>
    </xf>
    <xf numFmtId="0" fontId="3" fillId="0" borderId="6" xfId="2" applyFont="1" applyFill="1" applyBorder="1" applyAlignment="1">
      <alignment horizontal="center" vertical="top"/>
    </xf>
    <xf numFmtId="0" fontId="13" fillId="0" borderId="4" xfId="2" applyFont="1" applyFill="1" applyBorder="1" applyAlignment="1">
      <alignment horizontal="center" vertical="top"/>
    </xf>
    <xf numFmtId="0" fontId="13" fillId="0" borderId="8" xfId="2" applyFont="1" applyFill="1" applyBorder="1" applyAlignment="1">
      <alignment horizontal="left" wrapText="1" indent="2"/>
    </xf>
    <xf numFmtId="164" fontId="14" fillId="0" borderId="8" xfId="6" applyNumberFormat="1" applyFont="1" applyFill="1" applyBorder="1"/>
    <xf numFmtId="0" fontId="5" fillId="0" borderId="8" xfId="2" applyFont="1" applyFill="1" applyBorder="1" applyAlignment="1">
      <alignment horizontal="left" wrapText="1" indent="1"/>
    </xf>
    <xf numFmtId="0" fontId="18" fillId="0" borderId="13" xfId="2" applyFont="1" applyFill="1" applyBorder="1"/>
    <xf numFmtId="0" fontId="7" fillId="0" borderId="8" xfId="2" applyFont="1" applyFill="1" applyBorder="1" applyAlignment="1">
      <alignment horizontal="right"/>
    </xf>
    <xf numFmtId="171" fontId="5" fillId="0" borderId="8" xfId="1" applyNumberFormat="1" applyFont="1" applyFill="1" applyBorder="1"/>
    <xf numFmtId="0" fontId="7" fillId="0" borderId="8" xfId="2" applyFont="1" applyFill="1" applyBorder="1" applyAlignment="1">
      <alignment horizontal="left" wrapText="1" indent="1"/>
    </xf>
    <xf numFmtId="0" fontId="5" fillId="0" borderId="9" xfId="2" applyFont="1" applyFill="1" applyBorder="1"/>
    <xf numFmtId="0" fontId="5" fillId="0" borderId="17" xfId="2" applyFont="1" applyFill="1" applyBorder="1"/>
    <xf numFmtId="168" fontId="7" fillId="0" borderId="8" xfId="1" applyNumberFormat="1" applyFont="1" applyFill="1" applyBorder="1" applyAlignment="1">
      <alignment horizontal="center"/>
    </xf>
    <xf numFmtId="168" fontId="7" fillId="0" borderId="5" xfId="1" applyNumberFormat="1" applyFont="1" applyFill="1" applyBorder="1"/>
    <xf numFmtId="0" fontId="7" fillId="0" borderId="19" xfId="2" applyFont="1" applyFill="1" applyBorder="1"/>
    <xf numFmtId="0" fontId="11" fillId="0" borderId="8" xfId="2" applyFont="1" applyFill="1" applyBorder="1" applyAlignment="1">
      <alignment horizontal="left" wrapText="1" indent="1"/>
    </xf>
    <xf numFmtId="168" fontId="5" fillId="0" borderId="8" xfId="1" applyNumberFormat="1" applyFont="1" applyFill="1" applyBorder="1" applyAlignment="1">
      <alignment horizontal="center"/>
    </xf>
    <xf numFmtId="168" fontId="17" fillId="0" borderId="8" xfId="1" applyNumberFormat="1" applyFont="1" applyFill="1" applyBorder="1"/>
    <xf numFmtId="1" fontId="5" fillId="0" borderId="4" xfId="2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center"/>
    </xf>
    <xf numFmtId="0" fontId="7" fillId="0" borderId="18" xfId="2" applyFont="1" applyFill="1" applyBorder="1" applyAlignment="1">
      <alignment horizontal="left"/>
    </xf>
    <xf numFmtId="168" fontId="7" fillId="0" borderId="18" xfId="1" applyNumberFormat="1" applyFont="1" applyFill="1" applyBorder="1"/>
    <xf numFmtId="164" fontId="20" fillId="0" borderId="8" xfId="2" applyNumberFormat="1" applyFont="1" applyFill="1" applyBorder="1"/>
    <xf numFmtId="0" fontId="25" fillId="0" borderId="8" xfId="2" applyFont="1" applyFill="1" applyBorder="1" applyAlignment="1">
      <alignment horizontal="left" wrapText="1" indent="1"/>
    </xf>
    <xf numFmtId="0" fontId="9" fillId="0" borderId="8" xfId="2" applyFont="1" applyFill="1" applyBorder="1" applyAlignment="1">
      <alignment horizontal="left" wrapText="1" indent="1"/>
    </xf>
    <xf numFmtId="0" fontId="17" fillId="0" borderId="8" xfId="2" applyFont="1" applyFill="1" applyBorder="1" applyAlignment="1">
      <alignment horizontal="left" wrapText="1" indent="1"/>
    </xf>
    <xf numFmtId="0" fontId="12" fillId="0" borderId="8" xfId="2" applyFont="1" applyFill="1" applyBorder="1" applyAlignment="1">
      <alignment horizontal="left" indent="2"/>
    </xf>
    <xf numFmtId="164" fontId="9" fillId="0" borderId="8" xfId="2" applyNumberFormat="1" applyFont="1" applyFill="1" applyBorder="1"/>
    <xf numFmtId="164" fontId="17" fillId="0" borderId="8" xfId="2" applyNumberFormat="1" applyFont="1" applyFill="1" applyBorder="1"/>
    <xf numFmtId="0" fontId="7" fillId="0" borderId="8" xfId="2" applyFont="1" applyFill="1" applyBorder="1" applyAlignment="1">
      <alignment horizontal="center"/>
    </xf>
    <xf numFmtId="164" fontId="7" fillId="0" borderId="13" xfId="2" applyNumberFormat="1" applyFont="1" applyFill="1" applyBorder="1" applyAlignment="1">
      <alignment horizontal="right"/>
    </xf>
    <xf numFmtId="164" fontId="7" fillId="0" borderId="13" xfId="1" applyNumberFormat="1" applyFont="1" applyFill="1" applyBorder="1"/>
    <xf numFmtId="164" fontId="7" fillId="0" borderId="13" xfId="2" applyNumberFormat="1" applyFont="1" applyFill="1" applyBorder="1"/>
    <xf numFmtId="0" fontId="11" fillId="0" borderId="9" xfId="2" applyFont="1" applyFill="1" applyBorder="1" applyAlignment="1">
      <alignment wrapText="1"/>
    </xf>
    <xf numFmtId="0" fontId="7" fillId="0" borderId="9" xfId="2" applyFont="1" applyFill="1" applyBorder="1" applyAlignment="1">
      <alignment horizontal="left" indent="1"/>
    </xf>
    <xf numFmtId="169" fontId="5" fillId="0" borderId="8" xfId="2" applyNumberFormat="1" applyFont="1" applyFill="1" applyBorder="1"/>
    <xf numFmtId="169" fontId="5" fillId="0" borderId="8" xfId="2" applyNumberFormat="1" applyFont="1" applyFill="1" applyBorder="1" applyAlignment="1">
      <alignment horizontal="center"/>
    </xf>
    <xf numFmtId="0" fontId="5" fillId="0" borderId="13" xfId="2" applyFont="1" applyFill="1" applyBorder="1"/>
    <xf numFmtId="164" fontId="7" fillId="0" borderId="18" xfId="2" applyNumberFormat="1" applyFont="1" applyFill="1" applyBorder="1" applyAlignment="1">
      <alignment horizontal="center"/>
    </xf>
    <xf numFmtId="165" fontId="5" fillId="0" borderId="0" xfId="5" applyFont="1" applyFill="1"/>
    <xf numFmtId="0" fontId="7" fillId="0" borderId="4" xfId="2" applyFont="1" applyFill="1" applyBorder="1" applyAlignment="1">
      <alignment horizontal="left"/>
    </xf>
    <xf numFmtId="164" fontId="7" fillId="0" borderId="4" xfId="2" applyNumberFormat="1" applyFont="1" applyFill="1" applyBorder="1"/>
    <xf numFmtId="0" fontId="12" fillId="0" borderId="20" xfId="2" applyFont="1" applyFill="1" applyBorder="1"/>
    <xf numFmtId="0" fontId="5" fillId="0" borderId="20" xfId="2" applyFont="1" applyFill="1" applyBorder="1" applyAlignment="1">
      <alignment horizontal="center"/>
    </xf>
    <xf numFmtId="0" fontId="7" fillId="0" borderId="1" xfId="2" applyFont="1" applyFill="1" applyBorder="1" applyAlignment="1">
      <alignment horizontal="left"/>
    </xf>
    <xf numFmtId="164" fontId="7" fillId="0" borderId="1" xfId="2" applyNumberFormat="1" applyFont="1" applyFill="1" applyBorder="1" applyAlignment="1">
      <alignment horizontal="center"/>
    </xf>
    <xf numFmtId="164" fontId="5" fillId="0" borderId="13" xfId="1" applyNumberFormat="1" applyFont="1" applyFill="1" applyBorder="1"/>
    <xf numFmtId="164" fontId="7" fillId="0" borderId="1" xfId="2" applyNumberFormat="1" applyFont="1" applyFill="1" applyBorder="1"/>
    <xf numFmtId="0" fontId="7" fillId="0" borderId="18" xfId="2" applyFont="1" applyFill="1" applyBorder="1"/>
    <xf numFmtId="164" fontId="7" fillId="0" borderId="18" xfId="2" applyNumberFormat="1" applyFont="1" applyFill="1" applyBorder="1"/>
    <xf numFmtId="164" fontId="7" fillId="0" borderId="18" xfId="2" applyNumberFormat="1" applyFont="1" applyFill="1" applyBorder="1" applyAlignment="1">
      <alignment horizontal="right"/>
    </xf>
    <xf numFmtId="164" fontId="5" fillId="0" borderId="18" xfId="2" applyNumberFormat="1" applyFont="1" applyFill="1" applyBorder="1"/>
    <xf numFmtId="0" fontId="2" fillId="0" borderId="8" xfId="2" applyFont="1" applyFill="1" applyBorder="1" applyAlignment="1">
      <alignment horizontal="left" indent="2"/>
    </xf>
    <xf numFmtId="164" fontId="28" fillId="0" borderId="13" xfId="1" applyNumberFormat="1" applyFont="1" applyFill="1" applyBorder="1"/>
    <xf numFmtId="167" fontId="7" fillId="0" borderId="13" xfId="1" applyNumberFormat="1" applyFont="1" applyFill="1" applyBorder="1" applyAlignment="1">
      <alignment horizontal="center"/>
    </xf>
    <xf numFmtId="0" fontId="17" fillId="0" borderId="8" xfId="2" applyFont="1" applyFill="1" applyBorder="1" applyAlignment="1">
      <alignment horizontal="center"/>
    </xf>
    <xf numFmtId="173" fontId="7" fillId="0" borderId="8" xfId="2" applyNumberFormat="1" applyFont="1" applyFill="1" applyBorder="1" applyAlignment="1">
      <alignment horizontal="center"/>
    </xf>
    <xf numFmtId="173" fontId="17" fillId="0" borderId="8" xfId="2" applyNumberFormat="1" applyFont="1" applyFill="1" applyBorder="1" applyAlignment="1">
      <alignment horizontal="center"/>
    </xf>
    <xf numFmtId="173" fontId="5" fillId="0" borderId="8" xfId="2" applyNumberFormat="1" applyFont="1" applyFill="1" applyBorder="1" applyAlignment="1">
      <alignment horizontal="center"/>
    </xf>
    <xf numFmtId="0" fontId="3" fillId="0" borderId="8" xfId="2" applyFont="1" applyFill="1" applyBorder="1" applyAlignment="1">
      <alignment horizontal="left" indent="2"/>
    </xf>
    <xf numFmtId="168" fontId="7" fillId="0" borderId="5" xfId="1" applyNumberFormat="1" applyFont="1" applyFill="1" applyBorder="1" applyAlignment="1">
      <alignment horizontal="center"/>
    </xf>
    <xf numFmtId="168" fontId="5" fillId="0" borderId="20" xfId="1" applyNumberFormat="1" applyFont="1" applyFill="1" applyBorder="1" applyAlignment="1">
      <alignment horizontal="center"/>
    </xf>
    <xf numFmtId="0" fontId="5" fillId="0" borderId="20" xfId="2" applyFont="1" applyFill="1" applyBorder="1"/>
    <xf numFmtId="168" fontId="13" fillId="0" borderId="8" xfId="1" applyNumberFormat="1" applyFont="1" applyFill="1" applyBorder="1" applyAlignment="1">
      <alignment horizontal="center"/>
    </xf>
    <xf numFmtId="168" fontId="9" fillId="0" borderId="8" xfId="1" applyNumberFormat="1" applyFont="1" applyFill="1" applyBorder="1" applyAlignment="1">
      <alignment horizontal="center"/>
    </xf>
    <xf numFmtId="168" fontId="17" fillId="0" borderId="8" xfId="1" applyNumberFormat="1" applyFont="1" applyFill="1" applyBorder="1" applyAlignment="1">
      <alignment horizontal="center"/>
    </xf>
    <xf numFmtId="168" fontId="7" fillId="0" borderId="9" xfId="1" applyNumberFormat="1" applyFont="1" applyFill="1" applyBorder="1" applyAlignment="1">
      <alignment horizontal="center"/>
    </xf>
    <xf numFmtId="168" fontId="5" fillId="0" borderId="13" xfId="1" applyNumberFormat="1" applyFont="1" applyFill="1" applyBorder="1" applyAlignment="1">
      <alignment horizontal="center"/>
    </xf>
    <xf numFmtId="168" fontId="7" fillId="0" borderId="4" xfId="1" applyNumberFormat="1" applyFont="1" applyFill="1" applyBorder="1"/>
    <xf numFmtId="168" fontId="5" fillId="0" borderId="13" xfId="1" applyNumberFormat="1" applyFont="1" applyFill="1" applyBorder="1"/>
    <xf numFmtId="164" fontId="5" fillId="0" borderId="13" xfId="1" applyNumberFormat="1" applyFont="1" applyFill="1" applyBorder="1" applyAlignment="1"/>
    <xf numFmtId="164" fontId="7" fillId="0" borderId="20" xfId="2" applyNumberFormat="1" applyFont="1" applyFill="1" applyBorder="1"/>
    <xf numFmtId="168" fontId="7" fillId="0" borderId="4" xfId="1" applyNumberFormat="1" applyFont="1" applyFill="1" applyBorder="1" applyAlignment="1"/>
    <xf numFmtId="0" fontId="27" fillId="0" borderId="8" xfId="0" applyFont="1" applyFill="1" applyBorder="1" applyAlignment="1">
      <alignment horizontal="left" indent="1"/>
    </xf>
    <xf numFmtId="168" fontId="7" fillId="0" borderId="2" xfId="1" applyNumberFormat="1" applyFont="1" applyFill="1" applyBorder="1" applyAlignment="1"/>
    <xf numFmtId="164" fontId="7" fillId="0" borderId="2" xfId="2" applyNumberFormat="1" applyFont="1" applyFill="1" applyBorder="1" applyAlignment="1"/>
    <xf numFmtId="164" fontId="14" fillId="0" borderId="13" xfId="6" applyNumberFormat="1" applyFont="1" applyFill="1" applyBorder="1"/>
    <xf numFmtId="164" fontId="7" fillId="0" borderId="5" xfId="1" applyNumberFormat="1" applyFont="1" applyFill="1" applyBorder="1"/>
    <xf numFmtId="0" fontId="5" fillId="0" borderId="8" xfId="0" applyFont="1" applyFill="1" applyBorder="1" applyAlignment="1">
      <alignment horizontal="left" vertical="top" wrapText="1" indent="2"/>
    </xf>
    <xf numFmtId="0" fontId="32" fillId="0" borderId="8" xfId="2" applyFont="1" applyFill="1" applyBorder="1" applyAlignment="1">
      <alignment horizontal="left" wrapText="1" indent="1"/>
    </xf>
    <xf numFmtId="168" fontId="7" fillId="0" borderId="1" xfId="1" applyNumberFormat="1" applyFont="1" applyFill="1" applyBorder="1" applyAlignment="1"/>
    <xf numFmtId="164" fontId="7" fillId="0" borderId="1" xfId="2" applyNumberFormat="1" applyFont="1" applyFill="1" applyBorder="1" applyAlignment="1"/>
    <xf numFmtId="0" fontId="30" fillId="0" borderId="8" xfId="2" applyFont="1" applyFill="1" applyBorder="1" applyAlignment="1">
      <alignment horizontal="left" indent="2"/>
    </xf>
    <xf numFmtId="0" fontId="7" fillId="0" borderId="8" xfId="0" applyFont="1" applyFill="1" applyBorder="1" applyAlignment="1">
      <alignment horizontal="left" vertical="justify" indent="1"/>
    </xf>
    <xf numFmtId="0" fontId="13" fillId="0" borderId="9" xfId="0" applyFont="1" applyFill="1" applyBorder="1" applyAlignment="1">
      <alignment horizontal="left" wrapText="1" indent="2"/>
    </xf>
    <xf numFmtId="166" fontId="13" fillId="0" borderId="8" xfId="2" applyNumberFormat="1" applyFont="1" applyFill="1" applyBorder="1" applyAlignment="1">
      <alignment horizontal="center"/>
    </xf>
    <xf numFmtId="0" fontId="7" fillId="0" borderId="10" xfId="2" applyFont="1" applyFill="1" applyBorder="1" applyAlignment="1">
      <alignment wrapText="1"/>
    </xf>
    <xf numFmtId="171" fontId="17" fillId="0" borderId="8" xfId="1" applyNumberFormat="1" applyFont="1" applyFill="1" applyBorder="1"/>
    <xf numFmtId="168" fontId="17" fillId="0" borderId="8" xfId="2" applyNumberFormat="1" applyFont="1" applyFill="1" applyBorder="1" applyAlignment="1">
      <alignment horizontal="center"/>
    </xf>
    <xf numFmtId="168" fontId="5" fillId="0" borderId="9" xfId="1" applyNumberFormat="1" applyFont="1" applyFill="1" applyBorder="1" applyAlignment="1">
      <alignment horizontal="center"/>
    </xf>
    <xf numFmtId="164" fontId="5" fillId="0" borderId="8" xfId="7" applyNumberFormat="1" applyFont="1" applyFill="1" applyBorder="1"/>
    <xf numFmtId="168" fontId="17" fillId="0" borderId="9" xfId="1" applyNumberFormat="1" applyFont="1" applyFill="1" applyBorder="1" applyAlignment="1">
      <alignment horizontal="center"/>
    </xf>
    <xf numFmtId="0" fontId="7" fillId="0" borderId="20" xfId="2" applyFont="1" applyFill="1" applyBorder="1" applyAlignment="1">
      <alignment horizontal="right"/>
    </xf>
    <xf numFmtId="164" fontId="7" fillId="0" borderId="8" xfId="7" applyNumberFormat="1" applyFont="1" applyFill="1" applyBorder="1"/>
    <xf numFmtId="0" fontId="21" fillId="0" borderId="8" xfId="2" applyFont="1" applyFill="1" applyBorder="1" applyAlignment="1">
      <alignment horizontal="left" indent="1"/>
    </xf>
    <xf numFmtId="164" fontId="23" fillId="0" borderId="8" xfId="2" applyNumberFormat="1" applyFont="1" applyFill="1" applyBorder="1"/>
    <xf numFmtId="166" fontId="12" fillId="0" borderId="8" xfId="2" applyNumberFormat="1" applyFont="1" applyFill="1" applyBorder="1"/>
    <xf numFmtId="168" fontId="4" fillId="0" borderId="8" xfId="1" applyNumberFormat="1" applyFont="1" applyFill="1" applyBorder="1" applyAlignment="1">
      <alignment horizontal="center"/>
    </xf>
    <xf numFmtId="0" fontId="11" fillId="0" borderId="8" xfId="0" applyFont="1" applyFill="1" applyBorder="1" applyAlignment="1">
      <alignment horizontal="left"/>
    </xf>
    <xf numFmtId="164" fontId="5" fillId="0" borderId="9" xfId="7" applyNumberFormat="1" applyFont="1" applyFill="1" applyBorder="1"/>
    <xf numFmtId="0" fontId="7" fillId="0" borderId="8" xfId="2" applyFont="1" applyFill="1" applyBorder="1" applyAlignment="1">
      <alignment horizontal="left" indent="2"/>
    </xf>
    <xf numFmtId="164" fontId="5" fillId="0" borderId="8" xfId="9" applyNumberFormat="1" applyFont="1" applyFill="1" applyBorder="1"/>
    <xf numFmtId="174" fontId="5" fillId="0" borderId="8" xfId="10" applyNumberFormat="1" applyFont="1" applyFill="1" applyBorder="1" applyAlignment="1">
      <alignment horizontal="center"/>
    </xf>
    <xf numFmtId="174" fontId="7" fillId="0" borderId="8" xfId="10" applyNumberFormat="1" applyFont="1" applyFill="1" applyBorder="1" applyAlignment="1">
      <alignment horizontal="center"/>
    </xf>
    <xf numFmtId="0" fontId="7" fillId="0" borderId="18" xfId="2" applyFont="1" applyFill="1" applyBorder="1" applyAlignment="1">
      <alignment horizontal="left" indent="1"/>
    </xf>
    <xf numFmtId="0" fontId="5" fillId="0" borderId="8" xfId="2" applyFont="1" applyFill="1" applyBorder="1" applyAlignment="1">
      <alignment horizontal="right" wrapText="1" indent="3"/>
    </xf>
    <xf numFmtId="0" fontId="5" fillId="0" borderId="5" xfId="2" applyFont="1" applyFill="1" applyBorder="1" applyAlignment="1">
      <alignment horizontal="right" wrapText="1" indent="3"/>
    </xf>
    <xf numFmtId="0" fontId="13" fillId="0" borderId="8" xfId="0" applyFont="1" applyFill="1" applyBorder="1" applyAlignment="1">
      <alignment horizontal="left" wrapText="1" indent="2"/>
    </xf>
    <xf numFmtId="168" fontId="5" fillId="0" borderId="0" xfId="2" applyNumberFormat="1" applyFont="1" applyFill="1"/>
    <xf numFmtId="164" fontId="5" fillId="0" borderId="0" xfId="2" applyNumberFormat="1" applyFont="1" applyFill="1"/>
    <xf numFmtId="164" fontId="31" fillId="0" borderId="8" xfId="2" applyNumberFormat="1" applyFont="1" applyFill="1" applyBorder="1"/>
    <xf numFmtId="168" fontId="27" fillId="0" borderId="8" xfId="1" applyNumberFormat="1" applyFont="1" applyFill="1" applyBorder="1" applyAlignment="1">
      <alignment horizontal="center"/>
    </xf>
    <xf numFmtId="0" fontId="2" fillId="0" borderId="8" xfId="0" applyFont="1" applyFill="1" applyBorder="1" applyAlignment="1">
      <alignment horizontal="left" wrapText="1" indent="2"/>
    </xf>
    <xf numFmtId="168" fontId="2" fillId="0" borderId="8" xfId="1" applyNumberFormat="1" applyFont="1" applyFill="1" applyBorder="1" applyAlignment="1">
      <alignment horizontal="center"/>
    </xf>
    <xf numFmtId="0" fontId="2" fillId="0" borderId="8" xfId="2" applyFont="1" applyFill="1" applyBorder="1" applyAlignment="1">
      <alignment horizontal="left" wrapText="1" indent="2"/>
    </xf>
    <xf numFmtId="0" fontId="3" fillId="0" borderId="8" xfId="0" applyFont="1" applyFill="1" applyBorder="1" applyAlignment="1">
      <alignment horizontal="left" wrapText="1" indent="2"/>
    </xf>
    <xf numFmtId="0" fontId="17" fillId="0" borderId="8" xfId="0" applyFont="1" applyFill="1" applyBorder="1" applyAlignment="1">
      <alignment horizontal="left" indent="1"/>
    </xf>
    <xf numFmtId="164" fontId="9" fillId="0" borderId="13" xfId="1" applyNumberFormat="1" applyFont="1" applyFill="1" applyBorder="1" applyAlignment="1"/>
    <xf numFmtId="0" fontId="21" fillId="0" borderId="8" xfId="2" applyFont="1" applyFill="1" applyBorder="1" applyAlignment="1">
      <alignment horizontal="left" vertical="justify" indent="2"/>
    </xf>
    <xf numFmtId="164" fontId="7" fillId="0" borderId="0" xfId="2" applyNumberFormat="1" applyFont="1" applyFill="1"/>
    <xf numFmtId="168" fontId="7" fillId="0" borderId="0" xfId="2" applyNumberFormat="1" applyFont="1" applyFill="1"/>
    <xf numFmtId="164" fontId="5" fillId="0" borderId="8" xfId="1" applyNumberFormat="1" applyFont="1" applyFill="1" applyBorder="1"/>
    <xf numFmtId="0" fontId="5" fillId="0" borderId="4" xfId="2" applyFont="1" applyFill="1" applyBorder="1" applyAlignment="1">
      <alignment horizontal="center" vertical="center" wrapText="1"/>
    </xf>
    <xf numFmtId="173" fontId="7" fillId="0" borderId="13" xfId="2" applyNumberFormat="1" applyFont="1" applyFill="1" applyBorder="1" applyAlignment="1">
      <alignment horizontal="center"/>
    </xf>
    <xf numFmtId="168" fontId="7" fillId="0" borderId="13" xfId="1" applyNumberFormat="1" applyFont="1" applyFill="1" applyBorder="1" applyAlignment="1">
      <alignment horizontal="center"/>
    </xf>
    <xf numFmtId="168" fontId="9" fillId="0" borderId="13" xfId="1" applyNumberFormat="1" applyFont="1" applyFill="1" applyBorder="1" applyAlignment="1">
      <alignment horizontal="center"/>
    </xf>
    <xf numFmtId="164" fontId="7" fillId="0" borderId="5" xfId="7" applyNumberFormat="1" applyFont="1" applyFill="1" applyBorder="1"/>
    <xf numFmtId="173" fontId="7" fillId="0" borderId="5" xfId="2" applyNumberFormat="1" applyFont="1" applyFill="1" applyBorder="1" applyAlignment="1">
      <alignment horizontal="center"/>
    </xf>
    <xf numFmtId="168" fontId="9" fillId="0" borderId="5" xfId="1" applyNumberFormat="1" applyFont="1" applyFill="1" applyBorder="1" applyAlignment="1">
      <alignment horizontal="center"/>
    </xf>
    <xf numFmtId="0" fontId="5" fillId="0" borderId="25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vertical="top" wrapText="1" indent="2"/>
    </xf>
    <xf numFmtId="0" fontId="5" fillId="0" borderId="25" xfId="2" applyFont="1" applyFill="1" applyBorder="1" applyAlignment="1">
      <alignment horizontal="center"/>
    </xf>
    <xf numFmtId="0" fontId="5" fillId="0" borderId="15" xfId="2" applyFont="1" applyFill="1" applyBorder="1" applyAlignment="1">
      <alignment horizontal="left" indent="2"/>
    </xf>
    <xf numFmtId="0" fontId="5" fillId="0" borderId="27" xfId="2" applyFont="1" applyFill="1" applyBorder="1" applyAlignment="1">
      <alignment horizontal="left" indent="2"/>
    </xf>
    <xf numFmtId="0" fontId="4" fillId="0" borderId="28" xfId="2" applyFont="1" applyFill="1" applyBorder="1" applyAlignment="1">
      <alignment horizontal="left" indent="2"/>
    </xf>
    <xf numFmtId="0" fontId="2" fillId="0" borderId="29" xfId="2" applyFont="1" applyFill="1" applyBorder="1" applyAlignment="1">
      <alignment horizontal="left" vertical="top" wrapText="1" indent="2"/>
    </xf>
    <xf numFmtId="0" fontId="2" fillId="0" borderId="22" xfId="2" applyFont="1" applyFill="1" applyBorder="1" applyAlignment="1">
      <alignment horizontal="left" vertical="top" wrapText="1" indent="2"/>
    </xf>
    <xf numFmtId="0" fontId="2" fillId="0" borderId="29" xfId="2" applyFont="1" applyFill="1" applyBorder="1" applyAlignment="1">
      <alignment horizontal="left" indent="2"/>
    </xf>
    <xf numFmtId="0" fontId="5" fillId="0" borderId="13" xfId="2" applyFont="1" applyFill="1" applyBorder="1" applyAlignment="1">
      <alignment horizontal="left" indent="2"/>
    </xf>
    <xf numFmtId="0" fontId="7" fillId="0" borderId="13" xfId="2" applyFont="1" applyFill="1" applyBorder="1" applyAlignment="1">
      <alignment horizontal="left" indent="2"/>
    </xf>
    <xf numFmtId="3" fontId="7" fillId="0" borderId="5" xfId="2" applyNumberFormat="1" applyFont="1" applyFill="1" applyBorder="1" applyAlignment="1">
      <alignment horizontal="center"/>
    </xf>
    <xf numFmtId="0" fontId="31" fillId="0" borderId="8" xfId="2" applyFont="1" applyFill="1" applyBorder="1" applyAlignment="1">
      <alignment horizontal="left" indent="2"/>
    </xf>
    <xf numFmtId="0" fontId="4" fillId="0" borderId="8" xfId="0" applyFont="1" applyFill="1" applyBorder="1" applyAlignment="1">
      <alignment horizontal="left" indent="1"/>
    </xf>
    <xf numFmtId="0" fontId="9" fillId="0" borderId="8" xfId="0" applyFont="1" applyFill="1" applyBorder="1" applyAlignment="1">
      <alignment horizontal="left" indent="2"/>
    </xf>
    <xf numFmtId="0" fontId="16" fillId="0" borderId="8" xfId="2" applyFont="1" applyFill="1" applyBorder="1" applyAlignment="1">
      <alignment horizontal="left" wrapText="1" indent="2"/>
    </xf>
    <xf numFmtId="0" fontId="14" fillId="0" borderId="8" xfId="2" applyFont="1" applyFill="1" applyBorder="1" applyAlignment="1">
      <alignment horizontal="left" vertical="justify" indent="2"/>
    </xf>
    <xf numFmtId="0" fontId="24" fillId="0" borderId="8" xfId="2" applyFont="1" applyFill="1" applyBorder="1" applyAlignment="1">
      <alignment horizontal="left" wrapText="1" indent="2"/>
    </xf>
    <xf numFmtId="164" fontId="24" fillId="0" borderId="9" xfId="3" applyNumberFormat="1" applyFont="1" applyFill="1" applyBorder="1" applyAlignment="1">
      <alignment horizontal="left"/>
    </xf>
    <xf numFmtId="164" fontId="13" fillId="0" borderId="15" xfId="3" applyNumberFormat="1" applyFont="1" applyFill="1" applyBorder="1" applyAlignment="1">
      <alignment horizontal="left"/>
    </xf>
    <xf numFmtId="0" fontId="18" fillId="0" borderId="1" xfId="2" applyFont="1" applyFill="1" applyBorder="1" applyAlignment="1">
      <alignment wrapText="1"/>
    </xf>
    <xf numFmtId="0" fontId="5" fillId="0" borderId="8" xfId="0" applyFont="1" applyFill="1" applyBorder="1" applyAlignment="1">
      <alignment horizontal="right" wrapText="1" indent="2"/>
    </xf>
    <xf numFmtId="0" fontId="17" fillId="0" borderId="8" xfId="0" applyFont="1" applyFill="1" applyBorder="1" applyAlignment="1">
      <alignment horizontal="left" indent="2"/>
    </xf>
    <xf numFmtId="0" fontId="32" fillId="0" borderId="28" xfId="2" applyFont="1" applyFill="1" applyBorder="1" applyAlignment="1">
      <alignment horizontal="left" indent="2"/>
    </xf>
    <xf numFmtId="173" fontId="17" fillId="0" borderId="20" xfId="2" applyNumberFormat="1" applyFont="1" applyFill="1" applyBorder="1" applyAlignment="1">
      <alignment horizontal="center"/>
    </xf>
    <xf numFmtId="0" fontId="2" fillId="0" borderId="32" xfId="2" applyFont="1" applyFill="1" applyBorder="1" applyAlignment="1">
      <alignment horizontal="left" indent="2"/>
    </xf>
    <xf numFmtId="164" fontId="15" fillId="0" borderId="8" xfId="3" applyNumberFormat="1" applyFont="1" applyFill="1" applyBorder="1" applyAlignment="1">
      <alignment horizontal="left"/>
    </xf>
    <xf numFmtId="166" fontId="9" fillId="0" borderId="8" xfId="2" applyNumberFormat="1" applyFont="1" applyFill="1" applyBorder="1"/>
    <xf numFmtId="164" fontId="16" fillId="0" borderId="8" xfId="3" applyNumberFormat="1" applyFont="1" applyFill="1" applyBorder="1" applyAlignment="1">
      <alignment horizontal="left"/>
    </xf>
    <xf numFmtId="174" fontId="9" fillId="0" borderId="8" xfId="10" applyNumberFormat="1" applyFont="1" applyFill="1" applyBorder="1" applyAlignment="1">
      <alignment horizontal="center"/>
    </xf>
    <xf numFmtId="169" fontId="7" fillId="0" borderId="8" xfId="2" applyNumberFormat="1" applyFont="1" applyFill="1" applyBorder="1" applyAlignment="1">
      <alignment horizontal="center"/>
    </xf>
    <xf numFmtId="169" fontId="9" fillId="0" borderId="8" xfId="2" applyNumberFormat="1" applyFont="1" applyFill="1" applyBorder="1" applyAlignment="1">
      <alignment horizontal="center"/>
    </xf>
    <xf numFmtId="164" fontId="31" fillId="0" borderId="13" xfId="2" applyNumberFormat="1" applyFont="1" applyFill="1" applyBorder="1"/>
    <xf numFmtId="0" fontId="7" fillId="0" borderId="8" xfId="2" applyFont="1" applyFill="1" applyBorder="1" applyAlignment="1">
      <alignment horizontal="right" wrapText="1" indent="3"/>
    </xf>
    <xf numFmtId="0" fontId="32" fillId="0" borderId="8" xfId="0" applyFont="1" applyFill="1" applyBorder="1" applyAlignment="1">
      <alignment horizontal="left" indent="1"/>
    </xf>
    <xf numFmtId="0" fontId="5" fillId="0" borderId="8" xfId="0" applyFont="1" applyFill="1" applyBorder="1" applyAlignment="1">
      <alignment horizontal="left" wrapText="1" indent="1"/>
    </xf>
    <xf numFmtId="164" fontId="20" fillId="0" borderId="8" xfId="3" applyNumberFormat="1" applyFont="1" applyFill="1" applyBorder="1" applyAlignment="1">
      <alignment horizontal="left"/>
    </xf>
    <xf numFmtId="174" fontId="17" fillId="0" borderId="8" xfId="10" applyNumberFormat="1" applyFont="1" applyFill="1" applyBorder="1" applyAlignment="1">
      <alignment horizontal="center"/>
    </xf>
    <xf numFmtId="164" fontId="5" fillId="0" borderId="1" xfId="2" applyNumberFormat="1" applyFont="1" applyFill="1" applyBorder="1" applyAlignment="1">
      <alignment horizontal="center"/>
    </xf>
    <xf numFmtId="0" fontId="4" fillId="0" borderId="0" xfId="2" applyFont="1" applyFill="1" applyAlignment="1">
      <alignment horizontal="center" vertical="center" wrapText="1"/>
    </xf>
    <xf numFmtId="167" fontId="7" fillId="0" borderId="8" xfId="2" applyNumberFormat="1" applyFont="1" applyFill="1" applyBorder="1" applyAlignment="1">
      <alignment horizontal="center"/>
    </xf>
    <xf numFmtId="170" fontId="7" fillId="0" borderId="8" xfId="1" applyNumberFormat="1" applyFont="1" applyFill="1" applyBorder="1" applyAlignment="1">
      <alignment horizontal="center"/>
    </xf>
    <xf numFmtId="170" fontId="7" fillId="0" borderId="13" xfId="1" applyNumberFormat="1" applyFont="1" applyFill="1" applyBorder="1" applyAlignment="1">
      <alignment horizontal="center"/>
    </xf>
    <xf numFmtId="164" fontId="23" fillId="0" borderId="8" xfId="3" applyNumberFormat="1" applyFont="1" applyFill="1" applyBorder="1" applyAlignment="1">
      <alignment horizontal="left"/>
    </xf>
    <xf numFmtId="0" fontId="2" fillId="0" borderId="0" xfId="2" applyFont="1" applyFill="1" applyBorder="1"/>
    <xf numFmtId="0" fontId="7" fillId="0" borderId="20" xfId="2" applyFont="1" applyFill="1" applyBorder="1"/>
    <xf numFmtId="164" fontId="5" fillId="0" borderId="20" xfId="2" applyNumberFormat="1" applyFont="1" applyFill="1" applyBorder="1"/>
    <xf numFmtId="0" fontId="7" fillId="0" borderId="8" xfId="2" applyFont="1" applyFill="1" applyBorder="1"/>
    <xf numFmtId="164" fontId="15" fillId="0" borderId="8" xfId="2" applyNumberFormat="1" applyFont="1" applyFill="1" applyBorder="1"/>
    <xf numFmtId="168" fontId="15" fillId="0" borderId="13" xfId="1" applyNumberFormat="1" applyFont="1" applyFill="1" applyBorder="1" applyAlignment="1">
      <alignment horizontal="center"/>
    </xf>
    <xf numFmtId="173" fontId="22" fillId="0" borderId="13" xfId="1" applyNumberFormat="1" applyFont="1" applyFill="1" applyBorder="1" applyAlignment="1">
      <alignment horizontal="center"/>
    </xf>
    <xf numFmtId="164" fontId="9" fillId="0" borderId="13" xfId="1" applyNumberFormat="1" applyFont="1" applyFill="1" applyBorder="1"/>
    <xf numFmtId="168" fontId="20" fillId="0" borderId="13" xfId="1" applyNumberFormat="1" applyFont="1" applyFill="1" applyBorder="1" applyAlignment="1">
      <alignment horizontal="center"/>
    </xf>
    <xf numFmtId="0" fontId="5" fillId="0" borderId="8" xfId="2" applyFont="1" applyFill="1" applyBorder="1" applyAlignment="1">
      <alignment horizontal="right" vertical="top" wrapText="1" indent="3"/>
    </xf>
    <xf numFmtId="168" fontId="16" fillId="0" borderId="13" xfId="1" applyNumberFormat="1" applyFont="1" applyFill="1" applyBorder="1" applyAlignment="1">
      <alignment horizontal="center"/>
    </xf>
    <xf numFmtId="164" fontId="12" fillId="0" borderId="13" xfId="1" applyNumberFormat="1" applyFont="1" applyFill="1" applyBorder="1"/>
    <xf numFmtId="0" fontId="11" fillId="0" borderId="8" xfId="0" applyFont="1" applyFill="1" applyBorder="1" applyAlignment="1">
      <alignment horizontal="left" indent="1"/>
    </xf>
    <xf numFmtId="164" fontId="11" fillId="0" borderId="13" xfId="1" applyNumberFormat="1" applyFont="1" applyFill="1" applyBorder="1"/>
    <xf numFmtId="167" fontId="11" fillId="0" borderId="13" xfId="1" applyNumberFormat="1" applyFont="1" applyFill="1" applyBorder="1" applyAlignment="1">
      <alignment horizontal="center"/>
    </xf>
    <xf numFmtId="0" fontId="12" fillId="0" borderId="10" xfId="2" applyFont="1" applyFill="1" applyBorder="1"/>
    <xf numFmtId="164" fontId="5" fillId="0" borderId="20" xfId="1" applyNumberFormat="1" applyFont="1" applyFill="1" applyBorder="1"/>
    <xf numFmtId="164" fontId="5" fillId="0" borderId="0" xfId="2" applyNumberFormat="1" applyFont="1" applyFill="1" applyBorder="1"/>
    <xf numFmtId="164" fontId="5" fillId="0" borderId="13" xfId="1" applyNumberFormat="1" applyFont="1" applyFill="1" applyBorder="1" applyAlignment="1">
      <alignment horizontal="center" vertical="center"/>
    </xf>
    <xf numFmtId="0" fontId="7" fillId="0" borderId="5" xfId="2" applyFont="1" applyFill="1" applyBorder="1" applyAlignment="1">
      <alignment horizontal="right" wrapText="1" indent="3"/>
    </xf>
    <xf numFmtId="0" fontId="5" fillId="0" borderId="12" xfId="2" applyFont="1" applyFill="1" applyBorder="1"/>
    <xf numFmtId="164" fontId="7" fillId="0" borderId="26" xfId="2" applyNumberFormat="1" applyFont="1" applyFill="1" applyBorder="1" applyAlignment="1">
      <alignment horizontal="right"/>
    </xf>
    <xf numFmtId="164" fontId="5" fillId="0" borderId="5" xfId="2" applyNumberFormat="1" applyFont="1" applyFill="1" applyBorder="1"/>
    <xf numFmtId="164" fontId="17" fillId="0" borderId="13" xfId="1" applyNumberFormat="1" applyFont="1" applyFill="1" applyBorder="1"/>
    <xf numFmtId="166" fontId="17" fillId="0" borderId="8" xfId="2" applyNumberFormat="1" applyFont="1" applyFill="1" applyBorder="1"/>
    <xf numFmtId="0" fontId="7" fillId="0" borderId="14" xfId="2" applyFont="1" applyFill="1" applyBorder="1" applyAlignment="1">
      <alignment wrapText="1"/>
    </xf>
    <xf numFmtId="164" fontId="7" fillId="0" borderId="14" xfId="2" applyNumberFormat="1" applyFont="1" applyFill="1" applyBorder="1"/>
    <xf numFmtId="0" fontId="7" fillId="0" borderId="20" xfId="2" applyFont="1" applyFill="1" applyBorder="1" applyAlignment="1"/>
    <xf numFmtId="164" fontId="7" fillId="0" borderId="0" xfId="2" applyNumberFormat="1" applyFont="1" applyFill="1" applyBorder="1"/>
    <xf numFmtId="168" fontId="5" fillId="0" borderId="8" xfId="1" applyNumberFormat="1" applyFont="1" applyFill="1" applyBorder="1" applyAlignment="1"/>
    <xf numFmtId="168" fontId="5" fillId="0" borderId="13" xfId="1" applyNumberFormat="1" applyFont="1" applyFill="1" applyBorder="1" applyAlignment="1"/>
    <xf numFmtId="167" fontId="17" fillId="0" borderId="13" xfId="1" applyNumberFormat="1" applyFont="1" applyFill="1" applyBorder="1" applyAlignment="1">
      <alignment horizontal="center"/>
    </xf>
    <xf numFmtId="0" fontId="17" fillId="0" borderId="9" xfId="0" applyFont="1" applyFill="1" applyBorder="1" applyAlignment="1">
      <alignment horizontal="left" indent="2"/>
    </xf>
    <xf numFmtId="0" fontId="7" fillId="0" borderId="18" xfId="0" applyFont="1" applyFill="1" applyBorder="1" applyAlignment="1">
      <alignment horizontal="left"/>
    </xf>
    <xf numFmtId="0" fontId="7" fillId="0" borderId="8" xfId="2" applyFont="1" applyFill="1" applyBorder="1" applyAlignment="1">
      <alignment horizontal="left"/>
    </xf>
    <xf numFmtId="0" fontId="5" fillId="0" borderId="9" xfId="0" applyFont="1" applyFill="1" applyBorder="1" applyAlignment="1">
      <alignment horizontal="left" indent="2"/>
    </xf>
    <xf numFmtId="166" fontId="5" fillId="0" borderId="13" xfId="2" applyNumberFormat="1" applyFont="1" applyFill="1" applyBorder="1"/>
    <xf numFmtId="0" fontId="5" fillId="0" borderId="10" xfId="2" applyFont="1" applyFill="1" applyBorder="1"/>
    <xf numFmtId="0" fontId="7" fillId="0" borderId="14" xfId="2" applyFont="1" applyFill="1" applyBorder="1"/>
    <xf numFmtId="164" fontId="7" fillId="0" borderId="14" xfId="2" applyNumberFormat="1" applyFont="1" applyFill="1" applyBorder="1" applyAlignment="1">
      <alignment horizontal="right"/>
    </xf>
    <xf numFmtId="0" fontId="5" fillId="0" borderId="1" xfId="2" applyFont="1" applyFill="1" applyBorder="1"/>
    <xf numFmtId="164" fontId="5" fillId="0" borderId="1" xfId="2" applyNumberFormat="1" applyFont="1" applyFill="1" applyBorder="1"/>
    <xf numFmtId="0" fontId="13" fillId="0" borderId="8" xfId="2" applyFont="1" applyFill="1" applyBorder="1" applyAlignment="1">
      <alignment horizontal="left" wrapText="1" indent="1"/>
    </xf>
    <xf numFmtId="0" fontId="7" fillId="0" borderId="8" xfId="2" applyFont="1" applyFill="1" applyBorder="1" applyAlignment="1">
      <alignment horizontal="left" wrapText="1"/>
    </xf>
    <xf numFmtId="0" fontId="9" fillId="0" borderId="13" xfId="0" applyFont="1" applyFill="1" applyBorder="1" applyAlignment="1">
      <alignment horizontal="left" indent="1"/>
    </xf>
    <xf numFmtId="164" fontId="5" fillId="0" borderId="13" xfId="1" applyNumberFormat="1" applyFont="1" applyFill="1" applyBorder="1" applyAlignment="1">
      <alignment horizontal="center"/>
    </xf>
    <xf numFmtId="164" fontId="33" fillId="0" borderId="13" xfId="1" applyNumberFormat="1" applyFont="1" applyFill="1" applyBorder="1"/>
    <xf numFmtId="0" fontId="7" fillId="0" borderId="14" xfId="2" applyFont="1" applyFill="1" applyBorder="1" applyAlignment="1">
      <alignment horizontal="left"/>
    </xf>
    <xf numFmtId="164" fontId="28" fillId="0" borderId="13" xfId="1" applyNumberFormat="1" applyFont="1" applyFill="1" applyBorder="1" applyAlignment="1"/>
    <xf numFmtId="0" fontId="7" fillId="0" borderId="13" xfId="2" applyFont="1" applyFill="1" applyBorder="1" applyAlignment="1">
      <alignment horizontal="left"/>
    </xf>
    <xf numFmtId="0" fontId="7" fillId="0" borderId="14" xfId="2" applyFont="1" applyFill="1" applyBorder="1" applyAlignment="1">
      <alignment horizontal="left" wrapText="1"/>
    </xf>
    <xf numFmtId="164" fontId="6" fillId="0" borderId="13" xfId="1" applyNumberFormat="1" applyFont="1" applyFill="1" applyBorder="1"/>
    <xf numFmtId="0" fontId="7" fillId="0" borderId="1" xfId="2" applyFont="1" applyFill="1" applyBorder="1" applyAlignment="1">
      <alignment horizontal="left" indent="2"/>
    </xf>
    <xf numFmtId="168" fontId="5" fillId="0" borderId="0" xfId="2" applyNumberFormat="1" applyFont="1" applyFill="1" applyBorder="1"/>
    <xf numFmtId="0" fontId="5" fillId="0" borderId="1" xfId="2" applyFont="1" applyFill="1" applyBorder="1" applyAlignment="1">
      <alignment wrapText="1"/>
    </xf>
    <xf numFmtId="1" fontId="5" fillId="0" borderId="0" xfId="2" applyNumberFormat="1" applyFont="1" applyFill="1" applyBorder="1"/>
    <xf numFmtId="164" fontId="5" fillId="0" borderId="18" xfId="1" applyNumberFormat="1" applyFont="1" applyFill="1" applyBorder="1"/>
    <xf numFmtId="0" fontId="7" fillId="0" borderId="5" xfId="2" applyFont="1" applyFill="1" applyBorder="1"/>
    <xf numFmtId="164" fontId="5" fillId="0" borderId="14" xfId="1" applyNumberFormat="1" applyFont="1" applyFill="1" applyBorder="1"/>
    <xf numFmtId="164" fontId="7" fillId="0" borderId="18" xfId="1" applyNumberFormat="1" applyFont="1" applyFill="1" applyBorder="1"/>
    <xf numFmtId="0" fontId="7" fillId="0" borderId="18" xfId="2" applyFont="1" applyFill="1" applyBorder="1" applyAlignment="1">
      <alignment horizontal="left" indent="2"/>
    </xf>
    <xf numFmtId="0" fontId="14" fillId="0" borderId="1" xfId="2" applyFont="1" applyFill="1" applyBorder="1" applyAlignment="1">
      <alignment wrapText="1"/>
    </xf>
    <xf numFmtId="164" fontId="5" fillId="0" borderId="13" xfId="1" applyNumberFormat="1" applyFont="1" applyFill="1" applyBorder="1" applyAlignment="1">
      <alignment horizontal="left" indent="1"/>
    </xf>
    <xf numFmtId="166" fontId="13" fillId="0" borderId="8" xfId="2" applyNumberFormat="1" applyFont="1" applyFill="1" applyBorder="1" applyAlignment="1">
      <alignment horizontal="left" indent="1"/>
    </xf>
    <xf numFmtId="0" fontId="20" fillId="0" borderId="8" xfId="2" applyFont="1" applyFill="1" applyBorder="1" applyAlignment="1">
      <alignment horizontal="left" indent="2"/>
    </xf>
    <xf numFmtId="0" fontId="14" fillId="0" borderId="8" xfId="2" applyFont="1" applyFill="1" applyBorder="1" applyAlignment="1">
      <alignment horizontal="left" indent="1"/>
    </xf>
    <xf numFmtId="0" fontId="5" fillId="0" borderId="13" xfId="0" applyFont="1" applyFill="1" applyBorder="1" applyAlignment="1">
      <alignment horizontal="left" vertical="top" wrapText="1" indent="2"/>
    </xf>
    <xf numFmtId="164" fontId="17" fillId="0" borderId="8" xfId="0" applyNumberFormat="1" applyFont="1" applyFill="1" applyBorder="1" applyAlignment="1">
      <alignment horizontal="left" vertical="top" wrapText="1" indent="2"/>
    </xf>
    <xf numFmtId="164" fontId="17" fillId="0" borderId="13" xfId="0" applyNumberFormat="1" applyFont="1" applyFill="1" applyBorder="1" applyAlignment="1">
      <alignment horizontal="left" vertical="top" wrapText="1" indent="2"/>
    </xf>
    <xf numFmtId="173" fontId="5" fillId="0" borderId="13" xfId="2" applyNumberFormat="1" applyFont="1" applyFill="1" applyBorder="1" applyAlignment="1">
      <alignment horizontal="center"/>
    </xf>
    <xf numFmtId="0" fontId="23" fillId="0" borderId="9" xfId="2" applyFont="1" applyFill="1" applyBorder="1" applyAlignment="1">
      <alignment horizontal="left" indent="2"/>
    </xf>
    <xf numFmtId="168" fontId="17" fillId="0" borderId="5" xfId="1" applyNumberFormat="1" applyFont="1" applyFill="1" applyBorder="1" applyAlignment="1">
      <alignment horizontal="center"/>
    </xf>
    <xf numFmtId="0" fontId="7" fillId="0" borderId="9" xfId="2" applyFont="1" applyFill="1" applyBorder="1" applyAlignment="1">
      <alignment vertical="center" wrapText="1"/>
    </xf>
    <xf numFmtId="0" fontId="9" fillId="0" borderId="8" xfId="0" applyFont="1" applyFill="1" applyBorder="1" applyAlignment="1">
      <alignment horizontal="left" vertical="top" wrapText="1" indent="2"/>
    </xf>
    <xf numFmtId="0" fontId="14" fillId="0" borderId="18" xfId="2" applyFont="1" applyFill="1" applyBorder="1" applyAlignment="1">
      <alignment horizontal="left"/>
    </xf>
    <xf numFmtId="164" fontId="5" fillId="0" borderId="18" xfId="2" applyNumberFormat="1" applyFont="1" applyFill="1" applyBorder="1" applyAlignment="1">
      <alignment horizontal="center"/>
    </xf>
    <xf numFmtId="164" fontId="14" fillId="0" borderId="18" xfId="2" applyNumberFormat="1" applyFont="1" applyFill="1" applyBorder="1"/>
    <xf numFmtId="164" fontId="5" fillId="0" borderId="5" xfId="2" applyNumberFormat="1" applyFont="1" applyFill="1" applyBorder="1" applyAlignment="1">
      <alignment horizontal="center"/>
    </xf>
    <xf numFmtId="167" fontId="5" fillId="0" borderId="13" xfId="1" applyNumberFormat="1" applyFont="1" applyFill="1" applyBorder="1" applyAlignment="1">
      <alignment horizontal="center"/>
    </xf>
    <xf numFmtId="164" fontId="7" fillId="0" borderId="14" xfId="2" applyNumberFormat="1" applyFont="1" applyFill="1" applyBorder="1" applyAlignment="1">
      <alignment horizontal="center"/>
    </xf>
    <xf numFmtId="0" fontId="7" fillId="0" borderId="1" xfId="2" applyFont="1" applyFill="1" applyBorder="1"/>
    <xf numFmtId="166" fontId="7" fillId="0" borderId="1" xfId="2" applyNumberFormat="1" applyFont="1" applyFill="1" applyBorder="1"/>
    <xf numFmtId="9" fontId="5" fillId="0" borderId="0" xfId="12" applyFont="1" applyFill="1"/>
    <xf numFmtId="0" fontId="18" fillId="0" borderId="7" xfId="2" applyFont="1" applyFill="1" applyBorder="1"/>
    <xf numFmtId="164" fontId="14" fillId="0" borderId="7" xfId="2" applyNumberFormat="1" applyFont="1" applyFill="1" applyBorder="1"/>
    <xf numFmtId="164" fontId="5" fillId="0" borderId="7" xfId="1" applyNumberFormat="1" applyFont="1" applyFill="1" applyBorder="1"/>
    <xf numFmtId="164" fontId="16" fillId="0" borderId="8" xfId="2" applyNumberFormat="1" applyFont="1" applyFill="1" applyBorder="1"/>
    <xf numFmtId="164" fontId="16" fillId="0" borderId="9" xfId="3" applyNumberFormat="1" applyFont="1" applyFill="1" applyBorder="1" applyAlignment="1">
      <alignment horizontal="left"/>
    </xf>
    <xf numFmtId="164" fontId="13" fillId="0" borderId="13" xfId="2" applyNumberFormat="1" applyFont="1" applyFill="1" applyBorder="1"/>
    <xf numFmtId="164" fontId="13" fillId="0" borderId="18" xfId="3" applyNumberFormat="1" applyFont="1" applyFill="1" applyBorder="1" applyAlignment="1">
      <alignment horizontal="left"/>
    </xf>
    <xf numFmtId="167" fontId="16" fillId="0" borderId="18" xfId="2" applyNumberFormat="1" applyFont="1" applyFill="1" applyBorder="1" applyAlignment="1">
      <alignment horizontal="center"/>
    </xf>
    <xf numFmtId="164" fontId="7" fillId="0" borderId="5" xfId="2" applyNumberFormat="1" applyFont="1" applyFill="1" applyBorder="1" applyAlignment="1">
      <alignment horizontal="center"/>
    </xf>
    <xf numFmtId="166" fontId="16" fillId="0" borderId="8" xfId="2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left" wrapText="1" indent="1"/>
    </xf>
    <xf numFmtId="9" fontId="5" fillId="0" borderId="0" xfId="12" applyFont="1" applyFill="1" applyBorder="1"/>
    <xf numFmtId="164" fontId="22" fillId="0" borderId="9" xfId="3" applyNumberFormat="1" applyFont="1" applyFill="1" applyBorder="1" applyAlignment="1">
      <alignment horizontal="left"/>
    </xf>
    <xf numFmtId="0" fontId="7" fillId="0" borderId="8" xfId="0" applyFont="1" applyFill="1" applyBorder="1" applyAlignment="1">
      <alignment horizontal="left" wrapText="1" indent="2"/>
    </xf>
    <xf numFmtId="164" fontId="37" fillId="0" borderId="8" xfId="2" applyNumberFormat="1" applyFont="1" applyFill="1" applyBorder="1"/>
    <xf numFmtId="164" fontId="37" fillId="0" borderId="13" xfId="2" applyNumberFormat="1" applyFont="1" applyFill="1" applyBorder="1"/>
    <xf numFmtId="168" fontId="38" fillId="0" borderId="13" xfId="1" applyNumberFormat="1" applyFont="1" applyFill="1" applyBorder="1"/>
    <xf numFmtId="0" fontId="39" fillId="0" borderId="8" xfId="2" applyFont="1" applyFill="1" applyBorder="1" applyAlignment="1">
      <alignment horizontal="left" wrapText="1" indent="1"/>
    </xf>
    <xf numFmtId="164" fontId="40" fillId="0" borderId="8" xfId="2" applyNumberFormat="1" applyFont="1" applyFill="1" applyBorder="1"/>
    <xf numFmtId="0" fontId="18" fillId="0" borderId="8" xfId="2" applyFont="1" applyFill="1" applyBorder="1"/>
    <xf numFmtId="0" fontId="42" fillId="0" borderId="0" xfId="2" applyFont="1" applyFill="1" applyBorder="1"/>
    <xf numFmtId="0" fontId="14" fillId="0" borderId="0" xfId="2" applyFont="1" applyFill="1"/>
    <xf numFmtId="168" fontId="16" fillId="0" borderId="8" xfId="1" applyNumberFormat="1" applyFont="1" applyFill="1" applyBorder="1" applyAlignment="1">
      <alignment horizontal="center"/>
    </xf>
    <xf numFmtId="0" fontId="14" fillId="0" borderId="0" xfId="2" applyFont="1" applyFill="1" applyBorder="1"/>
    <xf numFmtId="0" fontId="38" fillId="0" borderId="0" xfId="2" applyFont="1" applyFill="1" applyBorder="1"/>
    <xf numFmtId="168" fontId="5" fillId="0" borderId="0" xfId="1" applyNumberFormat="1" applyFont="1" applyFill="1" applyBorder="1" applyAlignment="1">
      <alignment horizontal="center"/>
    </xf>
    <xf numFmtId="168" fontId="5" fillId="0" borderId="0" xfId="1" applyNumberFormat="1" applyFont="1" applyFill="1" applyBorder="1"/>
    <xf numFmtId="168" fontId="17" fillId="0" borderId="0" xfId="1" applyNumberFormat="1" applyFont="1" applyFill="1" applyBorder="1"/>
    <xf numFmtId="168" fontId="7" fillId="0" borderId="13" xfId="1" applyNumberFormat="1" applyFont="1" applyFill="1" applyBorder="1"/>
    <xf numFmtId="0" fontId="3" fillId="0" borderId="0" xfId="2" applyFont="1" applyFill="1"/>
    <xf numFmtId="0" fontId="13" fillId="0" borderId="0" xfId="2" applyFont="1" applyFill="1" applyAlignment="1">
      <alignment horizontal="center"/>
    </xf>
    <xf numFmtId="0" fontId="14" fillId="0" borderId="5" xfId="2" applyFont="1" applyFill="1" applyBorder="1" applyAlignment="1">
      <alignment wrapText="1"/>
    </xf>
    <xf numFmtId="0" fontId="13" fillId="0" borderId="5" xfId="2" applyFont="1" applyFill="1" applyBorder="1" applyAlignment="1">
      <alignment horizontal="center"/>
    </xf>
    <xf numFmtId="168" fontId="12" fillId="0" borderId="20" xfId="1" applyNumberFormat="1" applyFont="1" applyFill="1" applyBorder="1"/>
    <xf numFmtId="0" fontId="15" fillId="0" borderId="8" xfId="2" applyFont="1" applyFill="1" applyBorder="1" applyAlignment="1">
      <alignment horizontal="left" indent="1"/>
    </xf>
    <xf numFmtId="0" fontId="13" fillId="0" borderId="8" xfId="2" applyFont="1" applyFill="1" applyBorder="1" applyAlignment="1">
      <alignment horizontal="center"/>
    </xf>
    <xf numFmtId="169" fontId="13" fillId="0" borderId="8" xfId="2" applyNumberFormat="1" applyFont="1" applyFill="1" applyBorder="1"/>
    <xf numFmtId="169" fontId="13" fillId="0" borderId="8" xfId="8" applyNumberFormat="1" applyFont="1" applyFill="1" applyBorder="1" applyAlignment="1">
      <alignment horizontal="right"/>
    </xf>
    <xf numFmtId="0" fontId="14" fillId="0" borderId="8" xfId="2" applyFont="1" applyFill="1" applyBorder="1" applyAlignment="1">
      <alignment horizontal="left" wrapText="1" indent="1" shrinkToFit="1"/>
    </xf>
    <xf numFmtId="0" fontId="31" fillId="0" borderId="8" xfId="0" applyFont="1" applyFill="1" applyBorder="1" applyAlignment="1">
      <alignment horizontal="left" indent="2"/>
    </xf>
    <xf numFmtId="0" fontId="13" fillId="0" borderId="8" xfId="2" applyFont="1" applyFill="1" applyBorder="1" applyAlignment="1">
      <alignment horizontal="left" vertical="justify" wrapText="1" indent="2"/>
    </xf>
    <xf numFmtId="0" fontId="27" fillId="0" borderId="8" xfId="2" applyFont="1" applyFill="1" applyBorder="1" applyAlignment="1">
      <alignment horizontal="left" wrapText="1" indent="1"/>
    </xf>
    <xf numFmtId="169" fontId="20" fillId="0" borderId="8" xfId="2" applyNumberFormat="1" applyFont="1" applyFill="1" applyBorder="1" applyAlignment="1">
      <alignment horizontal="center"/>
    </xf>
    <xf numFmtId="169" fontId="20" fillId="0" borderId="13" xfId="2" applyNumberFormat="1" applyFont="1" applyFill="1" applyBorder="1" applyAlignment="1">
      <alignment horizontal="center"/>
    </xf>
    <xf numFmtId="0" fontId="34" fillId="0" borderId="8" xfId="2" applyFont="1" applyFill="1" applyBorder="1" applyAlignment="1">
      <alignment horizontal="left" wrapText="1" indent="1"/>
    </xf>
    <xf numFmtId="164" fontId="35" fillId="0" borderId="8" xfId="2" applyNumberFormat="1" applyFont="1" applyFill="1" applyBorder="1"/>
    <xf numFmtId="168" fontId="32" fillId="0" borderId="13" xfId="1" applyNumberFormat="1" applyFont="1" applyFill="1" applyBorder="1"/>
    <xf numFmtId="167" fontId="4" fillId="0" borderId="13" xfId="1" applyNumberFormat="1" applyFont="1" applyFill="1" applyBorder="1" applyAlignment="1">
      <alignment horizontal="center"/>
    </xf>
    <xf numFmtId="0" fontId="18" fillId="0" borderId="0" xfId="2" applyFont="1" applyFill="1"/>
    <xf numFmtId="164" fontId="20" fillId="0" borderId="9" xfId="2" applyNumberFormat="1" applyFont="1" applyFill="1" applyBorder="1"/>
    <xf numFmtId="168" fontId="17" fillId="0" borderId="13" xfId="1" applyNumberFormat="1" applyFont="1" applyFill="1" applyBorder="1"/>
    <xf numFmtId="0" fontId="13" fillId="0" borderId="9" xfId="2" applyFont="1" applyFill="1" applyBorder="1"/>
    <xf numFmtId="168" fontId="9" fillId="0" borderId="13" xfId="1" applyNumberFormat="1" applyFont="1" applyFill="1" applyBorder="1"/>
    <xf numFmtId="167" fontId="7" fillId="0" borderId="5" xfId="1" applyNumberFormat="1" applyFont="1" applyFill="1" applyBorder="1" applyAlignment="1">
      <alignment horizontal="center"/>
    </xf>
    <xf numFmtId="0" fontId="14" fillId="0" borderId="4" xfId="2" applyFont="1" applyFill="1" applyBorder="1" applyAlignment="1">
      <alignment horizontal="left"/>
    </xf>
    <xf numFmtId="164" fontId="14" fillId="0" borderId="4" xfId="2" applyNumberFormat="1" applyFont="1" applyFill="1" applyBorder="1"/>
    <xf numFmtId="168" fontId="14" fillId="0" borderId="4" xfId="1" applyNumberFormat="1" applyFont="1" applyFill="1" applyBorder="1"/>
    <xf numFmtId="0" fontId="13" fillId="0" borderId="17" xfId="2" applyFont="1" applyFill="1" applyBorder="1"/>
    <xf numFmtId="0" fontId="13" fillId="0" borderId="5" xfId="2" applyFont="1" applyFill="1" applyBorder="1"/>
    <xf numFmtId="164" fontId="13" fillId="0" borderId="5" xfId="2" applyNumberFormat="1" applyFont="1" applyFill="1" applyBorder="1"/>
    <xf numFmtId="0" fontId="14" fillId="0" borderId="8" xfId="2" applyFont="1" applyFill="1" applyBorder="1"/>
    <xf numFmtId="164" fontId="23" fillId="0" borderId="13" xfId="2" applyNumberFormat="1" applyFont="1" applyFill="1" applyBorder="1"/>
    <xf numFmtId="169" fontId="23" fillId="0" borderId="8" xfId="2" applyNumberFormat="1" applyFont="1" applyFill="1" applyBorder="1" applyAlignment="1">
      <alignment horizontal="center"/>
    </xf>
    <xf numFmtId="169" fontId="16" fillId="0" borderId="8" xfId="2" applyNumberFormat="1" applyFont="1" applyFill="1" applyBorder="1" applyAlignment="1">
      <alignment horizontal="center"/>
    </xf>
    <xf numFmtId="168" fontId="13" fillId="0" borderId="4" xfId="1" applyNumberFormat="1" applyFont="1" applyFill="1" applyBorder="1"/>
    <xf numFmtId="0" fontId="26" fillId="0" borderId="5" xfId="2" applyFont="1" applyFill="1" applyBorder="1"/>
    <xf numFmtId="0" fontId="41" fillId="0" borderId="0" xfId="2" applyFont="1" applyFill="1"/>
    <xf numFmtId="0" fontId="14" fillId="0" borderId="8" xfId="0" applyFont="1" applyFill="1" applyBorder="1" applyAlignment="1">
      <alignment horizontal="left" indent="1"/>
    </xf>
    <xf numFmtId="169" fontId="14" fillId="0" borderId="8" xfId="2" applyNumberFormat="1" applyFont="1" applyFill="1" applyBorder="1"/>
    <xf numFmtId="164" fontId="13" fillId="0" borderId="9" xfId="2" applyNumberFormat="1" applyFont="1" applyFill="1" applyBorder="1"/>
    <xf numFmtId="169" fontId="24" fillId="0" borderId="8" xfId="2" applyNumberFormat="1" applyFont="1" applyFill="1" applyBorder="1"/>
    <xf numFmtId="169" fontId="16" fillId="0" borderId="8" xfId="2" applyNumberFormat="1" applyFont="1" applyFill="1" applyBorder="1"/>
    <xf numFmtId="169" fontId="13" fillId="0" borderId="13" xfId="2" applyNumberFormat="1" applyFont="1" applyFill="1" applyBorder="1"/>
    <xf numFmtId="0" fontId="5" fillId="0" borderId="8" xfId="2" applyFont="1" applyFill="1" applyBorder="1" applyAlignment="1">
      <alignment horizontal="left" vertical="justify" wrapText="1" indent="2"/>
    </xf>
    <xf numFmtId="164" fontId="20" fillId="0" borderId="8" xfId="2" applyNumberFormat="1" applyFont="1" applyFill="1" applyBorder="1" applyAlignment="1">
      <alignment horizontal="left" vertical="justify" wrapText="1" indent="2"/>
    </xf>
    <xf numFmtId="167" fontId="9" fillId="0" borderId="13" xfId="1" applyNumberFormat="1" applyFont="1" applyFill="1" applyBorder="1" applyAlignment="1">
      <alignment horizontal="center"/>
    </xf>
    <xf numFmtId="0" fontId="14" fillId="0" borderId="5" xfId="2" applyFont="1" applyFill="1" applyBorder="1" applyAlignment="1">
      <alignment horizontal="left"/>
    </xf>
    <xf numFmtId="164" fontId="14" fillId="0" borderId="5" xfId="2" applyNumberFormat="1" applyFont="1" applyFill="1" applyBorder="1"/>
    <xf numFmtId="0" fontId="13" fillId="0" borderId="0" xfId="2" applyFont="1" applyFill="1" applyBorder="1"/>
    <xf numFmtId="0" fontId="14" fillId="0" borderId="8" xfId="2" applyFont="1" applyFill="1" applyBorder="1" applyAlignment="1">
      <alignment horizontal="left"/>
    </xf>
    <xf numFmtId="169" fontId="13" fillId="0" borderId="8" xfId="2" applyNumberFormat="1" applyFont="1" applyFill="1" applyBorder="1" applyAlignment="1">
      <alignment horizontal="center"/>
    </xf>
    <xf numFmtId="164" fontId="16" fillId="0" borderId="8" xfId="2" applyNumberFormat="1" applyFont="1" applyFill="1" applyBorder="1" applyAlignment="1">
      <alignment horizontal="center"/>
    </xf>
    <xf numFmtId="0" fontId="5" fillId="0" borderId="33" xfId="2" applyFont="1" applyFill="1" applyBorder="1" applyAlignment="1">
      <alignment horizontal="right" wrapText="1" indent="3"/>
    </xf>
    <xf numFmtId="0" fontId="13" fillId="0" borderId="13" xfId="2" applyFont="1" applyFill="1" applyBorder="1" applyAlignment="1">
      <alignment horizontal="center"/>
    </xf>
    <xf numFmtId="168" fontId="13" fillId="0" borderId="13" xfId="1" applyNumberFormat="1" applyFont="1" applyFill="1" applyBorder="1" applyAlignment="1">
      <alignment horizontal="center"/>
    </xf>
    <xf numFmtId="169" fontId="20" fillId="0" borderId="8" xfId="2" applyNumberFormat="1" applyFont="1" applyFill="1" applyBorder="1"/>
    <xf numFmtId="168" fontId="23" fillId="0" borderId="8" xfId="1" applyNumberFormat="1" applyFont="1" applyFill="1" applyBorder="1" applyAlignment="1">
      <alignment horizontal="center"/>
    </xf>
    <xf numFmtId="169" fontId="23" fillId="0" borderId="8" xfId="2" applyNumberFormat="1" applyFont="1" applyFill="1" applyBorder="1"/>
    <xf numFmtId="0" fontId="23" fillId="0" borderId="8" xfId="2" applyFont="1" applyFill="1" applyBorder="1" applyAlignment="1">
      <alignment horizontal="center"/>
    </xf>
    <xf numFmtId="169" fontId="20" fillId="0" borderId="13" xfId="2" applyNumberFormat="1" applyFont="1" applyFill="1" applyBorder="1"/>
    <xf numFmtId="168" fontId="24" fillId="0" borderId="8" xfId="1" applyNumberFormat="1" applyFont="1" applyFill="1" applyBorder="1" applyAlignment="1">
      <alignment horizontal="center"/>
    </xf>
    <xf numFmtId="167" fontId="24" fillId="0" borderId="8" xfId="1" applyNumberFormat="1" applyFont="1" applyFill="1" applyBorder="1" applyAlignment="1">
      <alignment horizontal="center"/>
    </xf>
    <xf numFmtId="164" fontId="16" fillId="0" borderId="5" xfId="2" applyNumberFormat="1" applyFont="1" applyFill="1" applyBorder="1"/>
    <xf numFmtId="167" fontId="16" fillId="0" borderId="8" xfId="1" applyNumberFormat="1" applyFont="1" applyFill="1" applyBorder="1" applyAlignment="1">
      <alignment horizontal="center"/>
    </xf>
    <xf numFmtId="0" fontId="14" fillId="0" borderId="1" xfId="2" applyFont="1" applyFill="1" applyBorder="1" applyAlignment="1">
      <alignment horizontal="left" wrapText="1"/>
    </xf>
    <xf numFmtId="164" fontId="14" fillId="0" borderId="1" xfId="2" applyNumberFormat="1" applyFont="1" applyFill="1" applyBorder="1"/>
    <xf numFmtId="168" fontId="13" fillId="0" borderId="1" xfId="1" applyNumberFormat="1" applyFont="1" applyFill="1" applyBorder="1" applyAlignment="1">
      <alignment horizontal="center"/>
    </xf>
    <xf numFmtId="168" fontId="16" fillId="0" borderId="5" xfId="1" applyNumberFormat="1" applyFont="1" applyFill="1" applyBorder="1" applyAlignment="1">
      <alignment horizontal="center"/>
    </xf>
    <xf numFmtId="0" fontId="14" fillId="0" borderId="2" xfId="2" applyFont="1" applyFill="1" applyBorder="1" applyAlignment="1">
      <alignment horizontal="left"/>
    </xf>
    <xf numFmtId="164" fontId="14" fillId="0" borderId="3" xfId="2" applyNumberFormat="1" applyFont="1" applyFill="1" applyBorder="1"/>
    <xf numFmtId="168" fontId="14" fillId="0" borderId="3" xfId="1" applyNumberFormat="1" applyFont="1" applyFill="1" applyBorder="1"/>
    <xf numFmtId="0" fontId="14" fillId="0" borderId="1" xfId="2" applyFont="1" applyFill="1" applyBorder="1" applyAlignment="1">
      <alignment horizontal="left"/>
    </xf>
    <xf numFmtId="168" fontId="14" fillId="0" borderId="18" xfId="1" applyNumberFormat="1" applyFont="1" applyFill="1" applyBorder="1"/>
    <xf numFmtId="0" fontId="14" fillId="0" borderId="5" xfId="2" applyFont="1" applyFill="1" applyBorder="1"/>
    <xf numFmtId="173" fontId="20" fillId="0" borderId="8" xfId="1" applyNumberFormat="1" applyFont="1" applyFill="1" applyBorder="1" applyAlignment="1">
      <alignment horizontal="center"/>
    </xf>
    <xf numFmtId="0" fontId="14" fillId="0" borderId="8" xfId="2" applyFont="1" applyFill="1" applyBorder="1" applyAlignment="1">
      <alignment horizontal="left" wrapText="1" indent="1"/>
    </xf>
    <xf numFmtId="164" fontId="14" fillId="0" borderId="13" xfId="2" applyNumberFormat="1" applyFont="1" applyFill="1" applyBorder="1"/>
    <xf numFmtId="168" fontId="13" fillId="0" borderId="8" xfId="1" applyNumberFormat="1" applyFont="1" applyFill="1" applyBorder="1"/>
    <xf numFmtId="167" fontId="20" fillId="0" borderId="8" xfId="2" applyNumberFormat="1" applyFont="1" applyFill="1" applyBorder="1" applyAlignment="1">
      <alignment horizontal="center"/>
    </xf>
    <xf numFmtId="168" fontId="16" fillId="0" borderId="8" xfId="1" applyNumberFormat="1" applyFont="1" applyFill="1" applyBorder="1"/>
    <xf numFmtId="164" fontId="20" fillId="0" borderId="5" xfId="2" applyNumberFormat="1" applyFont="1" applyFill="1" applyBorder="1"/>
    <xf numFmtId="0" fontId="18" fillId="0" borderId="20" xfId="2" applyFont="1" applyFill="1" applyBorder="1"/>
    <xf numFmtId="164" fontId="14" fillId="0" borderId="20" xfId="2" applyNumberFormat="1" applyFont="1" applyFill="1" applyBorder="1"/>
    <xf numFmtId="0" fontId="36" fillId="0" borderId="8" xfId="2" applyFont="1" applyFill="1" applyBorder="1" applyAlignment="1">
      <alignment horizontal="left" indent="1"/>
    </xf>
    <xf numFmtId="167" fontId="20" fillId="0" borderId="13" xfId="2" applyNumberFormat="1" applyFont="1" applyFill="1" applyBorder="1" applyAlignment="1">
      <alignment horizontal="center"/>
    </xf>
    <xf numFmtId="0" fontId="14" fillId="0" borderId="9" xfId="2" applyFont="1" applyFill="1" applyBorder="1" applyAlignment="1">
      <alignment horizontal="left" wrapText="1" indent="1"/>
    </xf>
    <xf numFmtId="164" fontId="14" fillId="0" borderId="8" xfId="2" applyNumberFormat="1" applyFont="1" applyFill="1" applyBorder="1" applyAlignment="1">
      <alignment wrapText="1"/>
    </xf>
    <xf numFmtId="168" fontId="13" fillId="0" borderId="8" xfId="1" applyNumberFormat="1" applyFont="1" applyFill="1" applyBorder="1" applyAlignment="1">
      <alignment horizontal="center" wrapText="1"/>
    </xf>
    <xf numFmtId="0" fontId="13" fillId="0" borderId="8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wrapText="1"/>
    </xf>
    <xf numFmtId="0" fontId="18" fillId="0" borderId="3" xfId="2" applyFont="1" applyFill="1" applyBorder="1" applyAlignment="1">
      <alignment horizontal="left" vertical="justify"/>
    </xf>
    <xf numFmtId="0" fontId="18" fillId="0" borderId="16" xfId="2" applyFont="1" applyFill="1" applyBorder="1" applyAlignment="1">
      <alignment horizontal="left" vertical="justify"/>
    </xf>
    <xf numFmtId="0" fontId="15" fillId="0" borderId="13" xfId="2" applyFont="1" applyFill="1" applyBorder="1" applyAlignment="1">
      <alignment horizontal="left" indent="1"/>
    </xf>
    <xf numFmtId="166" fontId="23" fillId="0" borderId="8" xfId="2" applyNumberFormat="1" applyFont="1" applyFill="1" applyBorder="1" applyAlignment="1">
      <alignment horizontal="center"/>
    </xf>
    <xf numFmtId="168" fontId="14" fillId="0" borderId="5" xfId="1" applyNumberFormat="1" applyFont="1" applyFill="1" applyBorder="1" applyAlignment="1">
      <alignment horizontal="center"/>
    </xf>
    <xf numFmtId="164" fontId="16" fillId="0" borderId="4" xfId="2" applyNumberFormat="1" applyFont="1" applyFill="1" applyBorder="1"/>
    <xf numFmtId="168" fontId="13" fillId="0" borderId="4" xfId="1" applyNumberFormat="1" applyFont="1" applyFill="1" applyBorder="1" applyAlignment="1">
      <alignment horizontal="center"/>
    </xf>
    <xf numFmtId="0" fontId="16" fillId="0" borderId="8" xfId="2" applyFont="1" applyFill="1" applyBorder="1" applyAlignment="1">
      <alignment horizontal="left" wrapText="1" indent="1" shrinkToFit="1"/>
    </xf>
    <xf numFmtId="167" fontId="16" fillId="0" borderId="8" xfId="2" applyNumberFormat="1" applyFont="1" applyFill="1" applyBorder="1" applyAlignment="1">
      <alignment horizontal="center"/>
    </xf>
    <xf numFmtId="0" fontId="18" fillId="0" borderId="5" xfId="2" applyFont="1" applyFill="1" applyBorder="1" applyAlignment="1">
      <alignment horizontal="left"/>
    </xf>
    <xf numFmtId="168" fontId="13" fillId="0" borderId="5" xfId="1" applyNumberFormat="1" applyFont="1" applyFill="1" applyBorder="1"/>
    <xf numFmtId="164" fontId="22" fillId="0" borderId="8" xfId="2" applyNumberFormat="1" applyFont="1" applyFill="1" applyBorder="1"/>
    <xf numFmtId="0" fontId="14" fillId="0" borderId="13" xfId="2" applyFont="1" applyFill="1" applyBorder="1" applyAlignment="1">
      <alignment horizontal="left"/>
    </xf>
    <xf numFmtId="168" fontId="13" fillId="0" borderId="13" xfId="1" applyNumberFormat="1" applyFont="1" applyFill="1" applyBorder="1"/>
    <xf numFmtId="0" fontId="20" fillId="0" borderId="8" xfId="2" applyFont="1" applyFill="1" applyBorder="1" applyAlignment="1">
      <alignment horizontal="left" indent="1"/>
    </xf>
    <xf numFmtId="164" fontId="13" fillId="0" borderId="8" xfId="6" applyNumberFormat="1" applyFont="1" applyFill="1" applyBorder="1"/>
    <xf numFmtId="166" fontId="13" fillId="0" borderId="8" xfId="6" applyNumberFormat="1" applyFont="1" applyFill="1" applyBorder="1"/>
    <xf numFmtId="164" fontId="22" fillId="0" borderId="8" xfId="3" applyNumberFormat="1" applyFont="1" applyFill="1" applyBorder="1" applyAlignment="1">
      <alignment horizontal="left"/>
    </xf>
    <xf numFmtId="167" fontId="22" fillId="0" borderId="8" xfId="2" applyNumberFormat="1" applyFont="1" applyFill="1" applyBorder="1" applyAlignment="1">
      <alignment horizontal="center"/>
    </xf>
    <xf numFmtId="167" fontId="23" fillId="0" borderId="8" xfId="2" applyNumberFormat="1" applyFont="1" applyFill="1" applyBorder="1" applyAlignment="1">
      <alignment horizontal="center"/>
    </xf>
    <xf numFmtId="0" fontId="7" fillId="0" borderId="19" xfId="2" applyFont="1" applyFill="1" applyBorder="1" applyAlignment="1">
      <alignment wrapText="1"/>
    </xf>
    <xf numFmtId="170" fontId="5" fillId="0" borderId="13" xfId="1" applyNumberFormat="1" applyFont="1" applyFill="1" applyBorder="1"/>
    <xf numFmtId="169" fontId="5" fillId="0" borderId="13" xfId="1" applyNumberFormat="1" applyFont="1" applyFill="1" applyBorder="1"/>
    <xf numFmtId="169" fontId="7" fillId="0" borderId="13" xfId="1" applyNumberFormat="1" applyFont="1" applyFill="1" applyBorder="1"/>
    <xf numFmtId="0" fontId="7" fillId="0" borderId="20" xfId="2" applyFont="1" applyFill="1" applyBorder="1" applyAlignment="1">
      <alignment wrapText="1"/>
    </xf>
    <xf numFmtId="0" fontId="7" fillId="0" borderId="13" xfId="2" applyFont="1" applyFill="1" applyBorder="1" applyAlignment="1">
      <alignment wrapText="1"/>
    </xf>
    <xf numFmtId="0" fontId="7" fillId="0" borderId="20" xfId="2" applyFont="1" applyFill="1" applyBorder="1" applyAlignment="1">
      <alignment horizontal="left" wrapText="1"/>
    </xf>
    <xf numFmtId="0" fontId="7" fillId="0" borderId="13" xfId="2" applyFont="1" applyFill="1" applyBorder="1" applyAlignment="1">
      <alignment horizontal="right" wrapText="1" indent="3"/>
    </xf>
    <xf numFmtId="0" fontId="17" fillId="0" borderId="13" xfId="2" applyFont="1" applyFill="1" applyBorder="1" applyAlignment="1">
      <alignment horizontal="left" wrapText="1" indent="1"/>
    </xf>
    <xf numFmtId="0" fontId="5" fillId="0" borderId="5" xfId="2" applyFont="1" applyFill="1" applyBorder="1" applyAlignment="1">
      <alignment horizontal="left" wrapText="1" indent="1"/>
    </xf>
    <xf numFmtId="164" fontId="9" fillId="0" borderId="8" xfId="9" applyNumberFormat="1" applyFont="1" applyFill="1" applyBorder="1"/>
    <xf numFmtId="0" fontId="22" fillId="0" borderId="8" xfId="2" applyFont="1" applyFill="1" applyBorder="1" applyAlignment="1">
      <alignment horizontal="left" vertical="justify" indent="2"/>
    </xf>
    <xf numFmtId="164" fontId="7" fillId="0" borderId="8" xfId="2" applyNumberFormat="1" applyFont="1" applyFill="1" applyBorder="1" applyAlignment="1">
      <alignment horizontal="center" vertical="center"/>
    </xf>
    <xf numFmtId="173" fontId="9" fillId="0" borderId="8" xfId="2" applyNumberFormat="1" applyFont="1" applyFill="1" applyBorder="1" applyAlignment="1">
      <alignment horizontal="center"/>
    </xf>
    <xf numFmtId="166" fontId="13" fillId="0" borderId="13" xfId="6" applyNumberFormat="1" applyFont="1" applyFill="1" applyBorder="1"/>
    <xf numFmtId="164" fontId="14" fillId="0" borderId="0" xfId="2" applyNumberFormat="1" applyFont="1" applyFill="1"/>
    <xf numFmtId="164" fontId="14" fillId="0" borderId="9" xfId="6" applyNumberFormat="1" applyFont="1" applyFill="1" applyBorder="1"/>
    <xf numFmtId="166" fontId="24" fillId="0" borderId="8" xfId="6" applyNumberFormat="1" applyFont="1" applyFill="1" applyBorder="1"/>
    <xf numFmtId="164" fontId="14" fillId="0" borderId="11" xfId="6" applyNumberFormat="1" applyFont="1" applyFill="1" applyBorder="1" applyAlignment="1">
      <alignment horizontal="center"/>
    </xf>
    <xf numFmtId="166" fontId="14" fillId="0" borderId="0" xfId="2" applyNumberFormat="1" applyFont="1" applyFill="1" applyBorder="1"/>
    <xf numFmtId="0" fontId="14" fillId="0" borderId="17" xfId="2" applyFont="1" applyFill="1" applyBorder="1"/>
    <xf numFmtId="0" fontId="18" fillId="0" borderId="5" xfId="2" applyFont="1" applyFill="1" applyBorder="1"/>
    <xf numFmtId="164" fontId="13" fillId="0" borderId="5" xfId="6" applyNumberFormat="1" applyFont="1" applyFill="1" applyBorder="1" applyAlignment="1">
      <alignment horizontal="center"/>
    </xf>
    <xf numFmtId="164" fontId="13" fillId="0" borderId="8" xfId="6" applyNumberFormat="1" applyFont="1" applyFill="1" applyBorder="1" applyAlignment="1">
      <alignment horizontal="center"/>
    </xf>
    <xf numFmtId="164" fontId="14" fillId="0" borderId="8" xfId="2" applyNumberFormat="1" applyFont="1" applyFill="1" applyBorder="1" applyAlignment="1">
      <alignment horizontal="right"/>
    </xf>
    <xf numFmtId="164" fontId="20" fillId="0" borderId="8" xfId="2" applyNumberFormat="1" applyFont="1" applyFill="1" applyBorder="1" applyAlignment="1">
      <alignment horizontal="right"/>
    </xf>
    <xf numFmtId="164" fontId="23" fillId="0" borderId="8" xfId="2" applyNumberFormat="1" applyFont="1" applyFill="1" applyBorder="1" applyAlignment="1">
      <alignment horizontal="right"/>
    </xf>
    <xf numFmtId="166" fontId="16" fillId="0" borderId="8" xfId="6" applyNumberFormat="1" applyFont="1" applyFill="1" applyBorder="1"/>
    <xf numFmtId="166" fontId="20" fillId="0" borderId="8" xfId="6" applyNumberFormat="1" applyFont="1" applyFill="1" applyBorder="1"/>
    <xf numFmtId="164" fontId="24" fillId="0" borderId="8" xfId="6" applyNumberFormat="1" applyFont="1" applyFill="1" applyBorder="1"/>
    <xf numFmtId="164" fontId="13" fillId="0" borderId="5" xfId="6" applyNumberFormat="1" applyFont="1" applyFill="1" applyBorder="1"/>
    <xf numFmtId="164" fontId="9" fillId="0" borderId="5" xfId="1" applyNumberFormat="1" applyFont="1" applyFill="1" applyBorder="1"/>
    <xf numFmtId="0" fontId="14" fillId="0" borderId="11" xfId="2" applyFont="1" applyFill="1" applyBorder="1" applyAlignment="1">
      <alignment horizontal="left"/>
    </xf>
    <xf numFmtId="172" fontId="13" fillId="0" borderId="5" xfId="6" applyNumberFormat="1" applyFont="1" applyFill="1" applyBorder="1"/>
    <xf numFmtId="164" fontId="20" fillId="0" borderId="8" xfId="6" applyNumberFormat="1" applyFont="1" applyFill="1" applyBorder="1"/>
    <xf numFmtId="166" fontId="20" fillId="0" borderId="8" xfId="6" applyNumberFormat="1" applyFont="1" applyFill="1" applyBorder="1" applyAlignment="1">
      <alignment horizontal="center"/>
    </xf>
    <xf numFmtId="166" fontId="20" fillId="0" borderId="13" xfId="6" applyNumberFormat="1" applyFont="1" applyFill="1" applyBorder="1" applyAlignment="1">
      <alignment horizontal="center"/>
    </xf>
    <xf numFmtId="164" fontId="23" fillId="0" borderId="8" xfId="6" applyNumberFormat="1" applyFont="1" applyFill="1" applyBorder="1" applyAlignment="1">
      <alignment horizontal="center"/>
    </xf>
    <xf numFmtId="164" fontId="23" fillId="0" borderId="13" xfId="6" applyNumberFormat="1" applyFont="1" applyFill="1" applyBorder="1" applyAlignment="1">
      <alignment horizontal="center"/>
    </xf>
    <xf numFmtId="164" fontId="13" fillId="0" borderId="9" xfId="6" applyNumberFormat="1" applyFont="1" applyFill="1" applyBorder="1"/>
    <xf numFmtId="167" fontId="17" fillId="0" borderId="13" xfId="1" applyNumberFormat="1" applyFont="1" applyFill="1" applyBorder="1"/>
    <xf numFmtId="172" fontId="14" fillId="0" borderId="14" xfId="6" applyNumberFormat="1" applyFont="1" applyFill="1" applyBorder="1"/>
    <xf numFmtId="164" fontId="14" fillId="0" borderId="14" xfId="6" applyNumberFormat="1" applyFont="1" applyFill="1" applyBorder="1" applyAlignment="1">
      <alignment horizontal="center"/>
    </xf>
    <xf numFmtId="166" fontId="13" fillId="0" borderId="8" xfId="6" applyNumberFormat="1" applyFont="1" applyFill="1" applyBorder="1" applyAlignment="1">
      <alignment horizontal="center"/>
    </xf>
    <xf numFmtId="166" fontId="13" fillId="0" borderId="8" xfId="2" applyNumberFormat="1" applyFont="1" applyFill="1" applyBorder="1"/>
    <xf numFmtId="0" fontId="13" fillId="0" borderId="8" xfId="2" applyFont="1" applyFill="1" applyBorder="1" applyAlignment="1">
      <alignment horizontal="left" vertical="top" wrapText="1" indent="2"/>
    </xf>
    <xf numFmtId="166" fontId="13" fillId="0" borderId="13" xfId="2" applyNumberFormat="1" applyFont="1" applyFill="1" applyBorder="1"/>
    <xf numFmtId="0" fontId="14" fillId="0" borderId="11" xfId="2" applyFont="1" applyFill="1" applyBorder="1"/>
    <xf numFmtId="172" fontId="14" fillId="0" borderId="5" xfId="6" applyNumberFormat="1" applyFont="1" applyFill="1" applyBorder="1" applyAlignment="1">
      <alignment horizontal="left"/>
    </xf>
    <xf numFmtId="164" fontId="14" fillId="0" borderId="11" xfId="2" applyNumberFormat="1" applyFont="1" applyFill="1" applyBorder="1"/>
    <xf numFmtId="166" fontId="24" fillId="0" borderId="13" xfId="6" applyNumberFormat="1" applyFont="1" applyFill="1" applyBorder="1"/>
    <xf numFmtId="0" fontId="24" fillId="0" borderId="9" xfId="2" applyFont="1" applyFill="1" applyBorder="1" applyAlignment="1">
      <alignment horizontal="left" indent="2"/>
    </xf>
    <xf numFmtId="0" fontId="14" fillId="0" borderId="14" xfId="2" applyFont="1" applyFill="1" applyBorder="1" applyAlignment="1">
      <alignment horizontal="left"/>
    </xf>
    <xf numFmtId="164" fontId="14" fillId="0" borderId="20" xfId="6" applyNumberFormat="1" applyFont="1" applyFill="1" applyBorder="1"/>
    <xf numFmtId="0" fontId="13" fillId="0" borderId="8" xfId="0" applyFont="1" applyFill="1" applyBorder="1" applyAlignment="1">
      <alignment horizontal="left" vertical="justify" indent="2"/>
    </xf>
    <xf numFmtId="0" fontId="13" fillId="0" borderId="9" xfId="2" applyFont="1" applyFill="1" applyBorder="1" applyAlignment="1">
      <alignment horizontal="left" indent="2"/>
    </xf>
    <xf numFmtId="166" fontId="14" fillId="0" borderId="8" xfId="6" applyNumberFormat="1" applyFont="1" applyFill="1" applyBorder="1"/>
    <xf numFmtId="0" fontId="14" fillId="0" borderId="18" xfId="2" applyFont="1" applyFill="1" applyBorder="1"/>
    <xf numFmtId="164" fontId="14" fillId="0" borderId="18" xfId="6" applyNumberFormat="1" applyFont="1" applyFill="1" applyBorder="1" applyAlignment="1">
      <alignment horizontal="center"/>
    </xf>
    <xf numFmtId="164" fontId="14" fillId="0" borderId="18" xfId="6" applyNumberFormat="1" applyFont="1" applyFill="1" applyBorder="1"/>
    <xf numFmtId="0" fontId="17" fillId="0" borderId="5" xfId="2" applyFont="1" applyFill="1" applyBorder="1" applyAlignment="1">
      <alignment horizontal="left" indent="1"/>
    </xf>
    <xf numFmtId="0" fontId="13" fillId="0" borderId="8" xfId="0" applyFont="1" applyFill="1" applyBorder="1" applyAlignment="1">
      <alignment horizontal="left" vertical="justify" wrapText="1" indent="2"/>
    </xf>
    <xf numFmtId="0" fontId="14" fillId="0" borderId="14" xfId="2" applyFont="1" applyFill="1" applyBorder="1"/>
    <xf numFmtId="164" fontId="14" fillId="0" borderId="14" xfId="6" applyNumberFormat="1" applyFont="1" applyFill="1" applyBorder="1"/>
    <xf numFmtId="164" fontId="13" fillId="0" borderId="8" xfId="2" applyNumberFormat="1" applyFont="1" applyFill="1" applyBorder="1" applyAlignment="1">
      <alignment horizontal="right"/>
    </xf>
    <xf numFmtId="164" fontId="13" fillId="0" borderId="9" xfId="2" applyNumberFormat="1" applyFont="1" applyFill="1" applyBorder="1" applyAlignment="1">
      <alignment horizontal="right"/>
    </xf>
    <xf numFmtId="164" fontId="14" fillId="0" borderId="1" xfId="6" applyNumberFormat="1" applyFont="1" applyFill="1" applyBorder="1"/>
    <xf numFmtId="0" fontId="18" fillId="0" borderId="8" xfId="2" applyFont="1" applyFill="1" applyBorder="1" applyAlignment="1">
      <alignment horizontal="left" indent="1"/>
    </xf>
    <xf numFmtId="164" fontId="14" fillId="0" borderId="5" xfId="6" applyNumberFormat="1" applyFont="1" applyFill="1" applyBorder="1"/>
    <xf numFmtId="164" fontId="14" fillId="0" borderId="11" xfId="6" applyNumberFormat="1" applyFont="1" applyFill="1" applyBorder="1"/>
    <xf numFmtId="168" fontId="17" fillId="0" borderId="13" xfId="2" applyNumberFormat="1" applyFont="1" applyFill="1" applyBorder="1" applyAlignment="1">
      <alignment horizontal="center"/>
    </xf>
    <xf numFmtId="0" fontId="17" fillId="0" borderId="13" xfId="2" applyFont="1" applyFill="1" applyBorder="1" applyAlignment="1">
      <alignment horizontal="center"/>
    </xf>
    <xf numFmtId="0" fontId="14" fillId="0" borderId="1" xfId="2" applyFont="1" applyFill="1" applyBorder="1"/>
    <xf numFmtId="164" fontId="5" fillId="0" borderId="5" xfId="1" applyNumberFormat="1" applyFont="1" applyFill="1" applyBorder="1"/>
    <xf numFmtId="164" fontId="16" fillId="0" borderId="8" xfId="6" applyNumberFormat="1" applyFont="1" applyFill="1" applyBorder="1" applyAlignment="1">
      <alignment horizontal="center"/>
    </xf>
    <xf numFmtId="0" fontId="27" fillId="0" borderId="8" xfId="0" applyFont="1" applyFill="1" applyBorder="1" applyAlignment="1">
      <alignment horizontal="left" indent="2"/>
    </xf>
    <xf numFmtId="0" fontId="30" fillId="0" borderId="8" xfId="2" applyFont="1" applyFill="1" applyBorder="1" applyAlignment="1">
      <alignment horizontal="left" wrapText="1" indent="2"/>
    </xf>
    <xf numFmtId="0" fontId="7" fillId="0" borderId="8" xfId="2" applyFont="1" applyFill="1" applyBorder="1" applyAlignment="1"/>
    <xf numFmtId="0" fontId="9" fillId="0" borderId="8" xfId="0" applyFont="1" applyFill="1" applyBorder="1" applyAlignment="1">
      <alignment horizontal="left" wrapText="1" indent="2"/>
    </xf>
    <xf numFmtId="0" fontId="13" fillId="0" borderId="0" xfId="2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0" fontId="18" fillId="0" borderId="2" xfId="2" applyFont="1" applyFill="1" applyBorder="1" applyAlignment="1">
      <alignment horizontal="left" vertical="justify" wrapText="1"/>
    </xf>
    <xf numFmtId="0" fontId="0" fillId="0" borderId="3" xfId="0" applyFill="1" applyBorder="1" applyAlignment="1">
      <alignment horizontal="left" vertical="justify" wrapText="1"/>
    </xf>
    <xf numFmtId="0" fontId="12" fillId="0" borderId="1" xfId="2" applyFont="1" applyFill="1" applyBorder="1" applyAlignment="1">
      <alignment horizontal="center" vertical="center" wrapText="1"/>
    </xf>
    <xf numFmtId="0" fontId="12" fillId="0" borderId="5" xfId="2" applyFont="1" applyFill="1" applyBorder="1" applyAlignment="1">
      <alignment horizontal="center" vertical="center" wrapText="1"/>
    </xf>
    <xf numFmtId="0" fontId="12" fillId="0" borderId="6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 wrapText="1"/>
    </xf>
    <xf numFmtId="0" fontId="5" fillId="0" borderId="5" xfId="2" applyFont="1" applyFill="1" applyBorder="1" applyAlignment="1">
      <alignment horizontal="center" vertical="center" wrapText="1"/>
    </xf>
    <xf numFmtId="0" fontId="5" fillId="0" borderId="6" xfId="2" applyFont="1" applyFill="1" applyBorder="1" applyAlignment="1">
      <alignment horizontal="center" vertical="center" wrapText="1"/>
    </xf>
    <xf numFmtId="0" fontId="29" fillId="0" borderId="1" xfId="2" applyFont="1" applyFill="1" applyBorder="1" applyAlignment="1">
      <alignment horizontal="center" vertical="center" wrapText="1"/>
    </xf>
    <xf numFmtId="0" fontId="29" fillId="0" borderId="5" xfId="2" applyFont="1" applyFill="1" applyBorder="1" applyAlignment="1">
      <alignment horizontal="center" vertical="center" wrapText="1"/>
    </xf>
    <xf numFmtId="0" fontId="29" fillId="0" borderId="6" xfId="2" applyFont="1" applyFill="1" applyBorder="1" applyAlignment="1">
      <alignment horizontal="center" vertical="center" wrapText="1"/>
    </xf>
    <xf numFmtId="0" fontId="5" fillId="0" borderId="23" xfId="2" applyFont="1" applyFill="1" applyBorder="1" applyAlignment="1">
      <alignment horizontal="center" vertical="center" wrapText="1"/>
    </xf>
    <xf numFmtId="0" fontId="5" fillId="0" borderId="21" xfId="2" applyFont="1" applyFill="1" applyBorder="1" applyAlignment="1">
      <alignment horizontal="center" vertical="center" wrapText="1"/>
    </xf>
    <xf numFmtId="0" fontId="5" fillId="0" borderId="24" xfId="2" applyFont="1" applyFill="1" applyBorder="1" applyAlignment="1">
      <alignment horizontal="center" vertical="center" wrapText="1"/>
    </xf>
    <xf numFmtId="0" fontId="18" fillId="0" borderId="0" xfId="2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18" fillId="0" borderId="31" xfId="2" applyFont="1" applyFill="1" applyBorder="1" applyAlignment="1">
      <alignment horizontal="left" vertical="top" wrapText="1"/>
    </xf>
    <xf numFmtId="0" fontId="18" fillId="0" borderId="30" xfId="2" applyFont="1" applyFill="1" applyBorder="1" applyAlignment="1">
      <alignment horizontal="left" vertical="top" wrapText="1"/>
    </xf>
    <xf numFmtId="0" fontId="18" fillId="0" borderId="34" xfId="2" applyFont="1" applyFill="1" applyBorder="1" applyAlignment="1">
      <alignment horizontal="center" wrapText="1"/>
    </xf>
  </cellXfs>
  <cellStyles count="14">
    <cellStyle name="Обычный" xfId="0" builtinId="0"/>
    <cellStyle name="Обычный 2" xfId="4"/>
    <cellStyle name="Обычный Лена" xfId="11"/>
    <cellStyle name="Обычный_Таблицы Мун.заказ Стационар" xfId="2"/>
    <cellStyle name="Процентный" xfId="12" builtinId="5"/>
    <cellStyle name="Процентный 2" xfId="13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3" xfId="7"/>
    <cellStyle name="Финансовый [0]_Таблицы Мун.заказ Стационар 7" xfId="9"/>
    <cellStyle name="Финансовый 2" xfId="5"/>
    <cellStyle name="Финансовый_Таблицы Мун.заказ Стационар" xfId="8"/>
    <cellStyle name="Финансовый_Таблицы Мун.заказ Стационар 5" xfId="10"/>
  </cellStyles>
  <dxfs count="0"/>
  <tableStyles count="0" defaultTableStyle="TableStyleMedium9" defaultPivotStyle="PivotStyleLight16"/>
  <colors>
    <mruColors>
      <color rgb="FFFF9900"/>
      <color rgb="FFFF9999"/>
      <color rgb="FF99FF33"/>
      <color rgb="FFFFCCFF"/>
      <color rgb="FF00CCFF"/>
      <color rgb="FFCC66FF"/>
      <color rgb="FFFFCC00"/>
      <color rgb="FFFF6699"/>
      <color rgb="FF99FF66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238</xdr:row>
      <xdr:rowOff>188357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238</xdr:row>
      <xdr:rowOff>188357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311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311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238</xdr:row>
      <xdr:rowOff>188357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238</xdr:row>
      <xdr:rowOff>188357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7</xdr:row>
      <xdr:rowOff>0</xdr:rowOff>
    </xdr:from>
    <xdr:to>
      <xdr:col>0</xdr:col>
      <xdr:colOff>85725</xdr:colOff>
      <xdr:row>7</xdr:row>
      <xdr:rowOff>510</xdr:rowOff>
    </xdr:to>
    <xdr:sp macro="" textlink="">
      <xdr:nvSpPr>
        <xdr:cNvPr id="2" name="Text Box 9"/>
        <xdr:cNvSpPr txBox="1">
          <a:spLocks noChangeArrowheads="1"/>
        </xdr:cNvSpPr>
      </xdr:nvSpPr>
      <xdr:spPr bwMode="auto">
        <a:xfrm>
          <a:off x="0" y="6248400"/>
          <a:ext cx="85725" cy="1524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85725</xdr:colOff>
      <xdr:row>7</xdr:row>
      <xdr:rowOff>510</xdr:rowOff>
    </xdr:to>
    <xdr:sp macro="" textlink="">
      <xdr:nvSpPr>
        <xdr:cNvPr id="3" name="Text Box 9"/>
        <xdr:cNvSpPr txBox="1">
          <a:spLocks noChangeArrowheads="1"/>
        </xdr:cNvSpPr>
      </xdr:nvSpPr>
      <xdr:spPr bwMode="auto">
        <a:xfrm>
          <a:off x="0" y="19812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85725</xdr:colOff>
      <xdr:row>7</xdr:row>
      <xdr:rowOff>510</xdr:rowOff>
    </xdr:to>
    <xdr:sp macro="" textlink="">
      <xdr:nvSpPr>
        <xdr:cNvPr id="4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85725</xdr:colOff>
      <xdr:row>7</xdr:row>
      <xdr:rowOff>510</xdr:rowOff>
    </xdr:to>
    <xdr:sp macro="" textlink="">
      <xdr:nvSpPr>
        <xdr:cNvPr id="5" name="Text Box 9"/>
        <xdr:cNvSpPr txBox="1">
          <a:spLocks noChangeArrowheads="1"/>
        </xdr:cNvSpPr>
      </xdr:nvSpPr>
      <xdr:spPr bwMode="auto">
        <a:xfrm>
          <a:off x="368300" y="4876800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76225" y="45624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</xdr:row>
      <xdr:rowOff>0</xdr:rowOff>
    </xdr:from>
    <xdr:to>
      <xdr:col>0</xdr:col>
      <xdr:colOff>104775</xdr:colOff>
      <xdr:row>7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69794" y="11907371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78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69794" y="9598959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46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85725" cy="510"/>
    <xdr:sp macro="" textlink="">
      <xdr:nvSpPr>
        <xdr:cNvPr id="47" name="Text Box 9"/>
        <xdr:cNvSpPr txBox="1">
          <a:spLocks noChangeArrowheads="1"/>
        </xdr:cNvSpPr>
      </xdr:nvSpPr>
      <xdr:spPr bwMode="auto">
        <a:xfrm>
          <a:off x="369794" y="4504765"/>
          <a:ext cx="85725" cy="5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18</xdr:row>
      <xdr:rowOff>0</xdr:rowOff>
    </xdr:from>
    <xdr:ext cx="104775" cy="171450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69794" y="465716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78</xdr:row>
      <xdr:rowOff>0</xdr:rowOff>
    </xdr:from>
    <xdr:to>
      <xdr:col>0</xdr:col>
      <xdr:colOff>104775</xdr:colOff>
      <xdr:row>103</xdr:row>
      <xdr:rowOff>171450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33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112619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33375" y="3400425"/>
          <a:ext cx="104775" cy="1602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0050" y="2438400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66</xdr:row>
      <xdr:rowOff>0</xdr:rowOff>
    </xdr:from>
    <xdr:to>
      <xdr:col>0</xdr:col>
      <xdr:colOff>104775</xdr:colOff>
      <xdr:row>66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196691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73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73</xdr:row>
      <xdr:rowOff>0</xdr:rowOff>
    </xdr:from>
    <xdr:to>
      <xdr:col>0</xdr:col>
      <xdr:colOff>104775</xdr:colOff>
      <xdr:row>98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94786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68</xdr:row>
      <xdr:rowOff>0</xdr:rowOff>
    </xdr:from>
    <xdr:to>
      <xdr:col>5</xdr:col>
      <xdr:colOff>104775</xdr:colOff>
      <xdr:row>68</xdr:row>
      <xdr:rowOff>141659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9611590" y="7265225"/>
          <a:ext cx="104775" cy="1367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16</xdr:row>
      <xdr:rowOff>152400</xdr:rowOff>
    </xdr:from>
    <xdr:to>
      <xdr:col>0</xdr:col>
      <xdr:colOff>104775</xdr:colOff>
      <xdr:row>17</xdr:row>
      <xdr:rowOff>88406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90525" y="14801850"/>
          <a:ext cx="104775" cy="157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136712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94607" y="4561114"/>
          <a:ext cx="104775" cy="14289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141194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90525" y="5295900"/>
          <a:ext cx="104775" cy="1507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90525" y="20316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68</xdr:row>
      <xdr:rowOff>0</xdr:rowOff>
    </xdr:from>
    <xdr:to>
      <xdr:col>0</xdr:col>
      <xdr:colOff>104775</xdr:colOff>
      <xdr:row>68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96596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153101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99167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101</xdr:row>
      <xdr:rowOff>8122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9916775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75</xdr:row>
      <xdr:rowOff>0</xdr:rowOff>
    </xdr:from>
    <xdr:to>
      <xdr:col>0</xdr:col>
      <xdr:colOff>104775</xdr:colOff>
      <xdr:row>100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9916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5</xdr:col>
      <xdr:colOff>0</xdr:colOff>
      <xdr:row>68</xdr:row>
      <xdr:rowOff>0</xdr:rowOff>
    </xdr:from>
    <xdr:ext cx="104775" cy="14165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5886450" y="17030700"/>
          <a:ext cx="104775" cy="1416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16</xdr:row>
      <xdr:rowOff>152400</xdr:rowOff>
    </xdr:from>
    <xdr:ext cx="104775" cy="138412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4124325"/>
          <a:ext cx="104775" cy="1360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36712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86213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41194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4458950"/>
          <a:ext cx="104775" cy="14119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70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7459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68</xdr:row>
      <xdr:rowOff>0</xdr:rowOff>
    </xdr:from>
    <xdr:ext cx="104775" cy="161304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70307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53101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86213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98622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862137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75</xdr:row>
      <xdr:rowOff>0</xdr:rowOff>
    </xdr:from>
    <xdr:ext cx="104775" cy="171450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0" y="186213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19</xdr:row>
      <xdr:rowOff>152400</xdr:rowOff>
    </xdr:from>
    <xdr:to>
      <xdr:col>0</xdr:col>
      <xdr:colOff>104775</xdr:colOff>
      <xdr:row>20</xdr:row>
      <xdr:rowOff>72139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79</xdr:row>
      <xdr:rowOff>0</xdr:rowOff>
    </xdr:from>
    <xdr:to>
      <xdr:col>0</xdr:col>
      <xdr:colOff>104775</xdr:colOff>
      <xdr:row>119</xdr:row>
      <xdr:rowOff>122939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406400" y="4965700"/>
          <a:ext cx="104775" cy="12293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58</xdr:row>
      <xdr:rowOff>0</xdr:rowOff>
    </xdr:from>
    <xdr:to>
      <xdr:col>0</xdr:col>
      <xdr:colOff>104775</xdr:colOff>
      <xdr:row>58</xdr:row>
      <xdr:rowOff>119764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438150" y="3876675"/>
          <a:ext cx="104775" cy="1292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74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438150" y="166020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72</xdr:row>
      <xdr:rowOff>0</xdr:rowOff>
    </xdr:from>
    <xdr:to>
      <xdr:col>0</xdr:col>
      <xdr:colOff>104775</xdr:colOff>
      <xdr:row>72</xdr:row>
      <xdr:rowOff>161304</xdr:rowOff>
    </xdr:to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157924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62020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62020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6202025"/>
          <a:ext cx="104775" cy="1986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0</xdr:rowOff>
    </xdr:from>
    <xdr:to>
      <xdr:col>0</xdr:col>
      <xdr:colOff>104775</xdr:colOff>
      <xdr:row>119</xdr:row>
      <xdr:rowOff>171450</xdr:rowOff>
    </xdr:to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620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22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3810000" y="372882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136712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30213300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30213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189097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30213300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40</xdr:row>
      <xdr:rowOff>0</xdr:rowOff>
    </xdr:from>
    <xdr:ext cx="104775" cy="171450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40</xdr:row>
      <xdr:rowOff>0</xdr:rowOff>
    </xdr:from>
    <xdr:to>
      <xdr:col>0</xdr:col>
      <xdr:colOff>104775</xdr:colOff>
      <xdr:row>65</xdr:row>
      <xdr:rowOff>171450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30213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63" name="TextBox 62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11</xdr:row>
      <xdr:rowOff>0</xdr:rowOff>
    </xdr:from>
    <xdr:ext cx="45719" cy="45719"/>
    <xdr:sp macro="" textlink="">
      <xdr:nvSpPr>
        <xdr:cNvPr id="64" name="TextBox 63"/>
        <xdr:cNvSpPr txBox="1"/>
      </xdr:nvSpPr>
      <xdr:spPr>
        <a:xfrm flipV="1">
          <a:off x="4822031" y="73461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45719" cy="45719"/>
    <xdr:sp macro="" textlink="">
      <xdr:nvSpPr>
        <xdr:cNvPr id="65" name="TextBox 64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33</xdr:row>
      <xdr:rowOff>0</xdr:rowOff>
    </xdr:from>
    <xdr:ext cx="45719" cy="45719"/>
    <xdr:sp macro="" textlink="">
      <xdr:nvSpPr>
        <xdr:cNvPr id="66" name="TextBox 65"/>
        <xdr:cNvSpPr txBox="1"/>
      </xdr:nvSpPr>
      <xdr:spPr>
        <a:xfrm flipV="1">
          <a:off x="3810000" y="6012656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39</xdr:row>
      <xdr:rowOff>0</xdr:rowOff>
    </xdr:from>
    <xdr:ext cx="45719" cy="45719"/>
    <xdr:sp macro="" textlink="">
      <xdr:nvSpPr>
        <xdr:cNvPr id="67" name="TextBox 66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2</xdr:col>
      <xdr:colOff>0</xdr:colOff>
      <xdr:row>39</xdr:row>
      <xdr:rowOff>0</xdr:rowOff>
    </xdr:from>
    <xdr:ext cx="45719" cy="45719"/>
    <xdr:sp macro="" textlink="">
      <xdr:nvSpPr>
        <xdr:cNvPr id="68" name="TextBox 67"/>
        <xdr:cNvSpPr txBox="1"/>
      </xdr:nvSpPr>
      <xdr:spPr>
        <a:xfrm flipV="1">
          <a:off x="3810000" y="3214688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97"/>
  <sheetViews>
    <sheetView tabSelected="1" zoomScale="80" zoomScaleNormal="80" zoomScaleSheetLayoutView="75" workbookViewId="0">
      <pane xSplit="2" ySplit="12" topLeftCell="C311" activePane="bottomRight" state="frozen"/>
      <selection activeCell="H92" sqref="H92"/>
      <selection pane="topRight" activeCell="H92" sqref="H92"/>
      <selection pane="bottomLeft" activeCell="H92" sqref="H92"/>
      <selection pane="bottomRight" activeCell="F315" sqref="F315"/>
    </sheetView>
  </sheetViews>
  <sheetFormatPr defaultColWidth="9.140625" defaultRowHeight="15" x14ac:dyDescent="0.25"/>
  <cols>
    <col min="1" max="1" width="5.7109375" style="45" hidden="1" customWidth="1"/>
    <col min="2" max="2" width="45" style="45" customWidth="1"/>
    <col min="3" max="3" width="10.28515625" style="45" customWidth="1"/>
    <col min="4" max="4" width="13.42578125" style="45" customWidth="1"/>
    <col min="5" max="5" width="11.140625" style="45" customWidth="1"/>
    <col min="6" max="6" width="11" style="45" customWidth="1"/>
    <col min="7" max="7" width="13.7109375" style="45" customWidth="1"/>
    <col min="8" max="8" width="38.85546875" style="45" customWidth="1"/>
    <col min="9" max="16384" width="9.140625" style="45"/>
  </cols>
  <sheetData>
    <row r="1" spans="1:7" x14ac:dyDescent="0.25">
      <c r="F1" s="522" t="s">
        <v>306</v>
      </c>
      <c r="G1" s="522"/>
    </row>
    <row r="2" spans="1:7" x14ac:dyDescent="0.25">
      <c r="F2" s="522"/>
      <c r="G2" s="522"/>
    </row>
    <row r="3" spans="1:7" x14ac:dyDescent="0.25">
      <c r="F3" s="523"/>
      <c r="G3" s="523"/>
    </row>
    <row r="4" spans="1:7" x14ac:dyDescent="0.25">
      <c r="F4" s="523"/>
      <c r="G4" s="523"/>
    </row>
    <row r="5" spans="1:7" x14ac:dyDescent="0.25">
      <c r="F5" s="523"/>
      <c r="G5" s="523"/>
    </row>
    <row r="6" spans="1:7" s="332" customFormat="1" ht="15" customHeight="1" x14ac:dyDescent="0.25">
      <c r="B6" s="538" t="s">
        <v>303</v>
      </c>
      <c r="C6" s="523"/>
      <c r="D6" s="523"/>
      <c r="E6" s="523"/>
      <c r="F6" s="523"/>
      <c r="G6" s="523"/>
    </row>
    <row r="7" spans="1:7" s="332" customFormat="1" ht="33.75" customHeight="1" x14ac:dyDescent="0.25">
      <c r="B7" s="523"/>
      <c r="C7" s="523"/>
      <c r="D7" s="523"/>
      <c r="E7" s="523"/>
      <c r="F7" s="523"/>
      <c r="G7" s="523"/>
    </row>
    <row r="8" spans="1:7" ht="21.75" customHeight="1" thickBot="1" x14ac:dyDescent="0.3"/>
    <row r="9" spans="1:7" ht="21" customHeight="1" x14ac:dyDescent="0.3">
      <c r="B9" s="46" t="s">
        <v>246</v>
      </c>
      <c r="C9" s="529" t="s">
        <v>1</v>
      </c>
      <c r="D9" s="535" t="s">
        <v>243</v>
      </c>
      <c r="E9" s="532" t="s">
        <v>0</v>
      </c>
      <c r="F9" s="529" t="s">
        <v>2</v>
      </c>
      <c r="G9" s="526" t="s">
        <v>3</v>
      </c>
    </row>
    <row r="10" spans="1:7" ht="15.75" customHeight="1" x14ac:dyDescent="0.3">
      <c r="B10" s="47"/>
      <c r="C10" s="530"/>
      <c r="D10" s="536"/>
      <c r="E10" s="533"/>
      <c r="F10" s="530"/>
      <c r="G10" s="527"/>
    </row>
    <row r="11" spans="1:7" ht="38.25" customHeight="1" thickBot="1" x14ac:dyDescent="0.3">
      <c r="B11" s="48" t="s">
        <v>4</v>
      </c>
      <c r="C11" s="531"/>
      <c r="D11" s="537"/>
      <c r="E11" s="534"/>
      <c r="F11" s="531"/>
      <c r="G11" s="528"/>
    </row>
    <row r="12" spans="1:7" s="333" customFormat="1" ht="15.75" thickBot="1" x14ac:dyDescent="0.3">
      <c r="B12" s="49">
        <v>1</v>
      </c>
      <c r="C12" s="169">
        <v>2</v>
      </c>
      <c r="D12" s="65">
        <v>3</v>
      </c>
      <c r="E12" s="65">
        <v>4</v>
      </c>
      <c r="F12" s="65">
        <v>5</v>
      </c>
      <c r="G12" s="65">
        <v>6</v>
      </c>
    </row>
    <row r="13" spans="1:7" ht="43.5" x14ac:dyDescent="0.25">
      <c r="A13" s="45">
        <v>1</v>
      </c>
      <c r="B13" s="334" t="s">
        <v>103</v>
      </c>
      <c r="C13" s="335"/>
      <c r="D13" s="336"/>
      <c r="E13" s="336"/>
      <c r="F13" s="336"/>
      <c r="G13" s="336"/>
    </row>
    <row r="14" spans="1:7" x14ac:dyDescent="0.25">
      <c r="A14" s="45">
        <v>1</v>
      </c>
      <c r="B14" s="337" t="s">
        <v>5</v>
      </c>
      <c r="C14" s="338"/>
      <c r="D14" s="116"/>
      <c r="E14" s="116"/>
      <c r="F14" s="116"/>
      <c r="G14" s="116"/>
    </row>
    <row r="15" spans="1:7" x14ac:dyDescent="0.25">
      <c r="A15" s="45">
        <v>1</v>
      </c>
      <c r="B15" s="35" t="s">
        <v>53</v>
      </c>
      <c r="C15" s="38">
        <v>340</v>
      </c>
      <c r="D15" s="116">
        <v>847</v>
      </c>
      <c r="E15" s="339">
        <v>14.5</v>
      </c>
      <c r="F15" s="93">
        <f t="shared" ref="F15:F32" si="0">ROUND(G15/C15,0)</f>
        <v>36</v>
      </c>
      <c r="G15" s="116">
        <f t="shared" ref="G15:G32" si="1">ROUND(D15*E15,0)</f>
        <v>12282</v>
      </c>
    </row>
    <row r="16" spans="1:7" x14ac:dyDescent="0.25">
      <c r="A16" s="45">
        <v>1</v>
      </c>
      <c r="B16" s="35" t="s">
        <v>25</v>
      </c>
      <c r="C16" s="38">
        <v>340</v>
      </c>
      <c r="D16" s="116">
        <v>1338</v>
      </c>
      <c r="E16" s="339">
        <v>14.5</v>
      </c>
      <c r="F16" s="93">
        <f t="shared" si="0"/>
        <v>57</v>
      </c>
      <c r="G16" s="116">
        <f t="shared" si="1"/>
        <v>19401</v>
      </c>
    </row>
    <row r="17" spans="1:7" x14ac:dyDescent="0.25">
      <c r="A17" s="45">
        <v>1</v>
      </c>
      <c r="B17" s="35" t="s">
        <v>43</v>
      </c>
      <c r="C17" s="38">
        <v>340</v>
      </c>
      <c r="D17" s="116">
        <v>1105</v>
      </c>
      <c r="E17" s="339">
        <v>14.2</v>
      </c>
      <c r="F17" s="93">
        <f t="shared" si="0"/>
        <v>46</v>
      </c>
      <c r="G17" s="116">
        <f t="shared" si="1"/>
        <v>15691</v>
      </c>
    </row>
    <row r="18" spans="1:7" x14ac:dyDescent="0.25">
      <c r="A18" s="45">
        <v>1</v>
      </c>
      <c r="B18" s="35" t="s">
        <v>44</v>
      </c>
      <c r="C18" s="38">
        <v>340</v>
      </c>
      <c r="D18" s="116">
        <v>957</v>
      </c>
      <c r="E18" s="339">
        <v>12</v>
      </c>
      <c r="F18" s="93">
        <f t="shared" si="0"/>
        <v>34</v>
      </c>
      <c r="G18" s="116">
        <f t="shared" si="1"/>
        <v>11484</v>
      </c>
    </row>
    <row r="19" spans="1:7" x14ac:dyDescent="0.25">
      <c r="A19" s="45">
        <v>1</v>
      </c>
      <c r="B19" s="35" t="s">
        <v>77</v>
      </c>
      <c r="C19" s="38">
        <v>340</v>
      </c>
      <c r="D19" s="116">
        <v>827</v>
      </c>
      <c r="E19" s="339">
        <v>16.899999999999999</v>
      </c>
      <c r="F19" s="93">
        <f t="shared" si="0"/>
        <v>41</v>
      </c>
      <c r="G19" s="116">
        <f t="shared" si="1"/>
        <v>13976</v>
      </c>
    </row>
    <row r="20" spans="1:7" x14ac:dyDescent="0.25">
      <c r="A20" s="45">
        <v>1</v>
      </c>
      <c r="B20" s="35" t="s">
        <v>13</v>
      </c>
      <c r="C20" s="38">
        <v>340</v>
      </c>
      <c r="D20" s="116">
        <v>1357</v>
      </c>
      <c r="E20" s="340">
        <v>11.7</v>
      </c>
      <c r="F20" s="93">
        <f t="shared" si="0"/>
        <v>47</v>
      </c>
      <c r="G20" s="116">
        <f t="shared" si="1"/>
        <v>15877</v>
      </c>
    </row>
    <row r="21" spans="1:7" x14ac:dyDescent="0.25">
      <c r="A21" s="45">
        <v>1</v>
      </c>
      <c r="B21" s="35" t="s">
        <v>78</v>
      </c>
      <c r="C21" s="38">
        <v>340</v>
      </c>
      <c r="D21" s="116">
        <v>682</v>
      </c>
      <c r="E21" s="339">
        <v>15.5</v>
      </c>
      <c r="F21" s="93">
        <f t="shared" si="0"/>
        <v>31</v>
      </c>
      <c r="G21" s="116">
        <f t="shared" si="1"/>
        <v>10571</v>
      </c>
    </row>
    <row r="22" spans="1:7" x14ac:dyDescent="0.25">
      <c r="A22" s="45">
        <v>1</v>
      </c>
      <c r="B22" s="35" t="s">
        <v>79</v>
      </c>
      <c r="C22" s="38">
        <v>340</v>
      </c>
      <c r="D22" s="116">
        <v>369</v>
      </c>
      <c r="E22" s="339">
        <v>12</v>
      </c>
      <c r="F22" s="93">
        <f t="shared" si="0"/>
        <v>13</v>
      </c>
      <c r="G22" s="116">
        <f t="shared" si="1"/>
        <v>4428</v>
      </c>
    </row>
    <row r="23" spans="1:7" x14ac:dyDescent="0.25">
      <c r="A23" s="45">
        <v>1</v>
      </c>
      <c r="B23" s="35" t="s">
        <v>37</v>
      </c>
      <c r="C23" s="38">
        <v>340</v>
      </c>
      <c r="D23" s="116">
        <v>852</v>
      </c>
      <c r="E23" s="339">
        <v>13.5</v>
      </c>
      <c r="F23" s="93">
        <f t="shared" si="0"/>
        <v>34</v>
      </c>
      <c r="G23" s="116">
        <f t="shared" si="1"/>
        <v>11502</v>
      </c>
    </row>
    <row r="24" spans="1:7" x14ac:dyDescent="0.25">
      <c r="A24" s="45">
        <v>1</v>
      </c>
      <c r="B24" s="35" t="s">
        <v>75</v>
      </c>
      <c r="C24" s="38">
        <v>340</v>
      </c>
      <c r="D24" s="116">
        <v>463</v>
      </c>
      <c r="E24" s="339">
        <v>20</v>
      </c>
      <c r="F24" s="93">
        <f t="shared" si="0"/>
        <v>27</v>
      </c>
      <c r="G24" s="116">
        <f t="shared" si="1"/>
        <v>9260</v>
      </c>
    </row>
    <row r="25" spans="1:7" x14ac:dyDescent="0.25">
      <c r="A25" s="45">
        <v>1</v>
      </c>
      <c r="B25" s="35" t="s">
        <v>80</v>
      </c>
      <c r="C25" s="38">
        <v>340</v>
      </c>
      <c r="D25" s="116">
        <v>615</v>
      </c>
      <c r="E25" s="339">
        <v>16.5</v>
      </c>
      <c r="F25" s="93">
        <f t="shared" si="0"/>
        <v>30</v>
      </c>
      <c r="G25" s="116">
        <f t="shared" si="1"/>
        <v>10148</v>
      </c>
    </row>
    <row r="26" spans="1:7" x14ac:dyDescent="0.25">
      <c r="A26" s="45">
        <v>1</v>
      </c>
      <c r="B26" s="35" t="s">
        <v>14</v>
      </c>
      <c r="C26" s="38">
        <v>340</v>
      </c>
      <c r="D26" s="116">
        <v>1214</v>
      </c>
      <c r="E26" s="339">
        <v>11</v>
      </c>
      <c r="F26" s="93">
        <f t="shared" si="0"/>
        <v>39</v>
      </c>
      <c r="G26" s="116">
        <f t="shared" si="1"/>
        <v>13354</v>
      </c>
    </row>
    <row r="27" spans="1:7" x14ac:dyDescent="0.25">
      <c r="A27" s="45">
        <v>1</v>
      </c>
      <c r="B27" s="35" t="s">
        <v>127</v>
      </c>
      <c r="C27" s="38">
        <v>340</v>
      </c>
      <c r="D27" s="116">
        <v>667</v>
      </c>
      <c r="E27" s="339">
        <v>7.8</v>
      </c>
      <c r="F27" s="93">
        <f t="shared" si="0"/>
        <v>15</v>
      </c>
      <c r="G27" s="116">
        <f t="shared" si="1"/>
        <v>5203</v>
      </c>
    </row>
    <row r="28" spans="1:7" x14ac:dyDescent="0.25">
      <c r="A28" s="45">
        <v>1</v>
      </c>
      <c r="B28" s="35" t="s">
        <v>27</v>
      </c>
      <c r="C28" s="38">
        <v>340</v>
      </c>
      <c r="D28" s="116">
        <v>2378</v>
      </c>
      <c r="E28" s="339">
        <v>6.5</v>
      </c>
      <c r="F28" s="93">
        <f t="shared" si="0"/>
        <v>45</v>
      </c>
      <c r="G28" s="116">
        <f t="shared" si="1"/>
        <v>15457</v>
      </c>
    </row>
    <row r="29" spans="1:7" x14ac:dyDescent="0.25">
      <c r="A29" s="45">
        <v>1</v>
      </c>
      <c r="B29" s="35" t="s">
        <v>74</v>
      </c>
      <c r="C29" s="38">
        <v>340</v>
      </c>
      <c r="D29" s="116">
        <v>1360</v>
      </c>
      <c r="E29" s="339">
        <v>14.2</v>
      </c>
      <c r="F29" s="93">
        <f t="shared" si="0"/>
        <v>57</v>
      </c>
      <c r="G29" s="116">
        <f t="shared" si="1"/>
        <v>19312</v>
      </c>
    </row>
    <row r="30" spans="1:7" x14ac:dyDescent="0.25">
      <c r="A30" s="45">
        <v>1</v>
      </c>
      <c r="B30" s="35" t="s">
        <v>9</v>
      </c>
      <c r="C30" s="38">
        <v>340</v>
      </c>
      <c r="D30" s="116">
        <v>1153</v>
      </c>
      <c r="E30" s="339">
        <v>7.7</v>
      </c>
      <c r="F30" s="93">
        <f t="shared" si="0"/>
        <v>26</v>
      </c>
      <c r="G30" s="116">
        <f t="shared" si="1"/>
        <v>8878</v>
      </c>
    </row>
    <row r="31" spans="1:7" x14ac:dyDescent="0.25">
      <c r="A31" s="45">
        <v>1</v>
      </c>
      <c r="B31" s="35" t="s">
        <v>16</v>
      </c>
      <c r="C31" s="38">
        <v>340</v>
      </c>
      <c r="D31" s="116">
        <v>820</v>
      </c>
      <c r="E31" s="339">
        <v>13.4</v>
      </c>
      <c r="F31" s="93">
        <f t="shared" si="0"/>
        <v>32</v>
      </c>
      <c r="G31" s="116">
        <f t="shared" si="1"/>
        <v>10988</v>
      </c>
    </row>
    <row r="32" spans="1:7" ht="17.25" customHeight="1" x14ac:dyDescent="0.25">
      <c r="A32" s="45">
        <v>1</v>
      </c>
      <c r="B32" s="35" t="s">
        <v>81</v>
      </c>
      <c r="C32" s="38">
        <v>340</v>
      </c>
      <c r="D32" s="116">
        <v>684</v>
      </c>
      <c r="E32" s="339">
        <v>16</v>
      </c>
      <c r="F32" s="93">
        <f t="shared" si="0"/>
        <v>32</v>
      </c>
      <c r="G32" s="116">
        <f t="shared" si="1"/>
        <v>10944</v>
      </c>
    </row>
    <row r="33" spans="1:7" s="324" customFormat="1" ht="18.75" customHeight="1" x14ac:dyDescent="0.25">
      <c r="A33" s="45">
        <v>1</v>
      </c>
      <c r="B33" s="341" t="s">
        <v>6</v>
      </c>
      <c r="C33" s="40"/>
      <c r="D33" s="331">
        <v>17688</v>
      </c>
      <c r="E33" s="101">
        <f>G33/D33</f>
        <v>12.36748077792854</v>
      </c>
      <c r="F33" s="78">
        <f>SUM(F15:F32)</f>
        <v>642</v>
      </c>
      <c r="G33" s="331">
        <f>SUM(G15:G32)</f>
        <v>218756</v>
      </c>
    </row>
    <row r="34" spans="1:7" s="324" customFormat="1" ht="18.75" customHeight="1" x14ac:dyDescent="0.25">
      <c r="A34" s="45">
        <v>1</v>
      </c>
      <c r="B34" s="15" t="s">
        <v>198</v>
      </c>
      <c r="C34" s="6"/>
      <c r="D34" s="93"/>
      <c r="E34" s="116"/>
      <c r="F34" s="116"/>
      <c r="G34" s="116"/>
    </row>
    <row r="35" spans="1:7" s="324" customFormat="1" x14ac:dyDescent="0.25">
      <c r="A35" s="45">
        <v>1</v>
      </c>
      <c r="B35" s="16" t="s">
        <v>146</v>
      </c>
      <c r="C35" s="6"/>
      <c r="D35" s="93">
        <f>D36+D37+D44+D52+D53+D54+D55+D56</f>
        <v>121310</v>
      </c>
      <c r="E35" s="116"/>
      <c r="F35" s="116"/>
      <c r="G35" s="116"/>
    </row>
    <row r="36" spans="1:7" s="324" customFormat="1" x14ac:dyDescent="0.25">
      <c r="A36" s="45">
        <v>1</v>
      </c>
      <c r="B36" s="16" t="s">
        <v>192</v>
      </c>
      <c r="C36" s="6"/>
      <c r="D36" s="93"/>
      <c r="E36" s="116"/>
      <c r="F36" s="116"/>
      <c r="G36" s="116"/>
    </row>
    <row r="37" spans="1:7" s="324" customFormat="1" ht="30" x14ac:dyDescent="0.25">
      <c r="A37" s="45">
        <v>1</v>
      </c>
      <c r="B37" s="16" t="s">
        <v>193</v>
      </c>
      <c r="C37" s="69"/>
      <c r="D37" s="110">
        <f>D38+D39+D40+D42</f>
        <v>0</v>
      </c>
      <c r="E37" s="116"/>
      <c r="F37" s="116"/>
      <c r="G37" s="116"/>
    </row>
    <row r="38" spans="1:7" s="324" customFormat="1" ht="30" x14ac:dyDescent="0.25">
      <c r="A38" s="45">
        <v>1</v>
      </c>
      <c r="B38" s="16" t="s">
        <v>194</v>
      </c>
      <c r="C38" s="69"/>
      <c r="D38" s="110"/>
      <c r="E38" s="116"/>
      <c r="F38" s="116"/>
      <c r="G38" s="116"/>
    </row>
    <row r="39" spans="1:7" s="324" customFormat="1" ht="30" x14ac:dyDescent="0.25">
      <c r="A39" s="45">
        <v>1</v>
      </c>
      <c r="B39" s="16" t="s">
        <v>195</v>
      </c>
      <c r="C39" s="69"/>
      <c r="D39" s="110"/>
      <c r="E39" s="116"/>
      <c r="F39" s="116"/>
      <c r="G39" s="116"/>
    </row>
    <row r="40" spans="1:7" s="324" customFormat="1" ht="45" x14ac:dyDescent="0.25">
      <c r="A40" s="45">
        <v>1</v>
      </c>
      <c r="B40" s="16" t="s">
        <v>262</v>
      </c>
      <c r="C40" s="69"/>
      <c r="D40" s="110"/>
      <c r="E40" s="116"/>
      <c r="F40" s="116"/>
      <c r="G40" s="116"/>
    </row>
    <row r="41" spans="1:7" s="324" customFormat="1" x14ac:dyDescent="0.25">
      <c r="A41" s="45">
        <v>1</v>
      </c>
      <c r="B41" s="197" t="s">
        <v>263</v>
      </c>
      <c r="C41" s="69"/>
      <c r="D41" s="110"/>
      <c r="E41" s="116"/>
      <c r="F41" s="116"/>
      <c r="G41" s="116"/>
    </row>
    <row r="42" spans="1:7" s="324" customFormat="1" ht="31.5" customHeight="1" x14ac:dyDescent="0.25">
      <c r="A42" s="45">
        <v>1</v>
      </c>
      <c r="B42" s="16" t="s">
        <v>264</v>
      </c>
      <c r="C42" s="69"/>
      <c r="D42" s="110"/>
      <c r="E42" s="116"/>
      <c r="F42" s="116"/>
      <c r="G42" s="116"/>
    </row>
    <row r="43" spans="1:7" s="324" customFormat="1" x14ac:dyDescent="0.25">
      <c r="A43" s="45">
        <v>1</v>
      </c>
      <c r="B43" s="197" t="s">
        <v>263</v>
      </c>
      <c r="C43" s="69"/>
      <c r="D43" s="110"/>
      <c r="E43" s="116"/>
      <c r="F43" s="116"/>
      <c r="G43" s="116"/>
    </row>
    <row r="44" spans="1:7" s="324" customFormat="1" ht="28.5" customHeight="1" x14ac:dyDescent="0.25">
      <c r="A44" s="45">
        <v>1</v>
      </c>
      <c r="B44" s="16" t="s">
        <v>230</v>
      </c>
      <c r="C44" s="69"/>
      <c r="D44" s="110">
        <f>D45+D46+D48+D50</f>
        <v>0</v>
      </c>
      <c r="E44" s="116"/>
      <c r="F44" s="116"/>
      <c r="G44" s="116"/>
    </row>
    <row r="45" spans="1:7" s="324" customFormat="1" ht="30" x14ac:dyDescent="0.25">
      <c r="A45" s="45">
        <v>1</v>
      </c>
      <c r="B45" s="16" t="s">
        <v>231</v>
      </c>
      <c r="C45" s="69"/>
      <c r="D45" s="110"/>
      <c r="E45" s="116"/>
      <c r="F45" s="116"/>
      <c r="G45" s="116"/>
    </row>
    <row r="46" spans="1:7" s="324" customFormat="1" ht="60" x14ac:dyDescent="0.25">
      <c r="A46" s="45">
        <v>1</v>
      </c>
      <c r="B46" s="16" t="s">
        <v>265</v>
      </c>
      <c r="C46" s="69"/>
      <c r="D46" s="110"/>
      <c r="E46" s="116"/>
      <c r="F46" s="116"/>
      <c r="G46" s="116"/>
    </row>
    <row r="47" spans="1:7" s="324" customFormat="1" x14ac:dyDescent="0.25">
      <c r="A47" s="45">
        <v>1</v>
      </c>
      <c r="B47" s="197" t="s">
        <v>263</v>
      </c>
      <c r="C47" s="69"/>
      <c r="D47" s="110"/>
      <c r="E47" s="116"/>
      <c r="F47" s="116"/>
      <c r="G47" s="116"/>
    </row>
    <row r="48" spans="1:7" s="324" customFormat="1" ht="45" x14ac:dyDescent="0.25">
      <c r="A48" s="45">
        <v>1</v>
      </c>
      <c r="B48" s="16" t="s">
        <v>266</v>
      </c>
      <c r="C48" s="69"/>
      <c r="D48" s="110"/>
      <c r="E48" s="116"/>
      <c r="F48" s="116"/>
      <c r="G48" s="116"/>
    </row>
    <row r="49" spans="1:7" s="324" customFormat="1" x14ac:dyDescent="0.25">
      <c r="A49" s="45">
        <v>1</v>
      </c>
      <c r="B49" s="197" t="s">
        <v>263</v>
      </c>
      <c r="C49" s="69"/>
      <c r="D49" s="110"/>
      <c r="E49" s="116"/>
      <c r="F49" s="116"/>
      <c r="G49" s="116"/>
    </row>
    <row r="50" spans="1:7" s="324" customFormat="1" ht="30" x14ac:dyDescent="0.25">
      <c r="A50" s="45">
        <v>1</v>
      </c>
      <c r="B50" s="16" t="s">
        <v>232</v>
      </c>
      <c r="C50" s="69"/>
      <c r="D50" s="110"/>
      <c r="E50" s="116"/>
      <c r="F50" s="116"/>
      <c r="G50" s="116"/>
    </row>
    <row r="51" spans="1:7" s="324" customFormat="1" x14ac:dyDescent="0.25">
      <c r="A51" s="45">
        <v>1</v>
      </c>
      <c r="B51" s="197" t="s">
        <v>263</v>
      </c>
      <c r="C51" s="69"/>
      <c r="D51" s="110"/>
      <c r="E51" s="116"/>
      <c r="F51" s="116"/>
      <c r="G51" s="116"/>
    </row>
    <row r="52" spans="1:7" s="324" customFormat="1" ht="45" x14ac:dyDescent="0.25">
      <c r="A52" s="45">
        <v>1</v>
      </c>
      <c r="B52" s="16" t="s">
        <v>233</v>
      </c>
      <c r="C52" s="69"/>
      <c r="D52" s="110">
        <v>2000</v>
      </c>
      <c r="E52" s="116"/>
      <c r="F52" s="116"/>
      <c r="G52" s="116"/>
    </row>
    <row r="53" spans="1:7" s="324" customFormat="1" ht="30" x14ac:dyDescent="0.25">
      <c r="A53" s="45">
        <v>1</v>
      </c>
      <c r="B53" s="16" t="s">
        <v>234</v>
      </c>
      <c r="C53" s="69"/>
      <c r="D53" s="110"/>
      <c r="E53" s="116"/>
      <c r="F53" s="116"/>
      <c r="G53" s="116"/>
    </row>
    <row r="54" spans="1:7" s="324" customFormat="1" ht="30" x14ac:dyDescent="0.25">
      <c r="A54" s="45">
        <v>1</v>
      </c>
      <c r="B54" s="16" t="s">
        <v>235</v>
      </c>
      <c r="C54" s="69"/>
      <c r="D54" s="110"/>
      <c r="E54" s="116"/>
      <c r="F54" s="116"/>
      <c r="G54" s="116"/>
    </row>
    <row r="55" spans="1:7" s="324" customFormat="1" x14ac:dyDescent="0.25">
      <c r="A55" s="45">
        <v>1</v>
      </c>
      <c r="B55" s="16" t="s">
        <v>236</v>
      </c>
      <c r="C55" s="69"/>
      <c r="D55" s="93">
        <v>119310</v>
      </c>
      <c r="E55" s="116"/>
      <c r="F55" s="116"/>
      <c r="G55" s="116"/>
    </row>
    <row r="56" spans="1:7" s="324" customFormat="1" x14ac:dyDescent="0.25">
      <c r="A56" s="45">
        <v>1</v>
      </c>
      <c r="B56" s="16" t="s">
        <v>271</v>
      </c>
      <c r="C56" s="69"/>
      <c r="D56" s="93"/>
      <c r="E56" s="116"/>
      <c r="F56" s="116"/>
      <c r="G56" s="116"/>
    </row>
    <row r="57" spans="1:7" s="324" customFormat="1" x14ac:dyDescent="0.25">
      <c r="A57" s="45">
        <v>1</v>
      </c>
      <c r="B57" s="152" t="s">
        <v>282</v>
      </c>
      <c r="C57" s="69"/>
      <c r="D57" s="93"/>
      <c r="E57" s="116"/>
      <c r="F57" s="116"/>
      <c r="G57" s="116"/>
    </row>
    <row r="58" spans="1:7" s="324" customFormat="1" x14ac:dyDescent="0.25">
      <c r="A58" s="45">
        <v>1</v>
      </c>
      <c r="B58" s="24" t="s">
        <v>144</v>
      </c>
      <c r="C58" s="6"/>
      <c r="D58" s="93"/>
      <c r="E58" s="116"/>
      <c r="F58" s="116"/>
      <c r="G58" s="116"/>
    </row>
    <row r="59" spans="1:7" s="324" customFormat="1" x14ac:dyDescent="0.25">
      <c r="A59" s="45">
        <v>1</v>
      </c>
      <c r="B59" s="152" t="s">
        <v>191</v>
      </c>
      <c r="C59" s="6"/>
      <c r="D59" s="93"/>
      <c r="E59" s="116"/>
      <c r="F59" s="116"/>
      <c r="G59" s="116"/>
    </row>
    <row r="60" spans="1:7" s="324" customFormat="1" ht="30" x14ac:dyDescent="0.25">
      <c r="A60" s="45">
        <v>1</v>
      </c>
      <c r="B60" s="24" t="s">
        <v>145</v>
      </c>
      <c r="C60" s="6"/>
      <c r="D60" s="93">
        <v>13000</v>
      </c>
      <c r="E60" s="116"/>
      <c r="F60" s="116"/>
      <c r="G60" s="116"/>
    </row>
    <row r="61" spans="1:7" s="324" customFormat="1" ht="30" x14ac:dyDescent="0.25">
      <c r="A61" s="45">
        <v>1</v>
      </c>
      <c r="B61" s="153" t="s">
        <v>208</v>
      </c>
      <c r="C61" s="6"/>
      <c r="D61" s="93"/>
      <c r="E61" s="116"/>
      <c r="F61" s="116"/>
      <c r="G61" s="116"/>
    </row>
    <row r="62" spans="1:7" s="324" customFormat="1" x14ac:dyDescent="0.25">
      <c r="A62" s="45">
        <v>1</v>
      </c>
      <c r="B62" s="229" t="s">
        <v>268</v>
      </c>
      <c r="C62" s="6"/>
      <c r="D62" s="93">
        <v>13000</v>
      </c>
      <c r="E62" s="116"/>
      <c r="F62" s="116"/>
      <c r="G62" s="116"/>
    </row>
    <row r="63" spans="1:7" s="324" customFormat="1" x14ac:dyDescent="0.25">
      <c r="A63" s="45">
        <v>1</v>
      </c>
      <c r="B63" s="17" t="s">
        <v>197</v>
      </c>
      <c r="C63" s="6"/>
      <c r="D63" s="78">
        <f>D35+ROUND(D58*3.2,0)+D60</f>
        <v>134310</v>
      </c>
      <c r="E63" s="116"/>
      <c r="F63" s="116"/>
      <c r="G63" s="116"/>
    </row>
    <row r="64" spans="1:7" s="324" customFormat="1" ht="18" customHeight="1" x14ac:dyDescent="0.25">
      <c r="A64" s="45">
        <v>1</v>
      </c>
      <c r="B64" s="342" t="s">
        <v>147</v>
      </c>
      <c r="C64" s="40"/>
      <c r="D64" s="116"/>
      <c r="E64" s="116"/>
      <c r="F64" s="116"/>
      <c r="G64" s="116"/>
    </row>
    <row r="65" spans="1:7" s="324" customFormat="1" x14ac:dyDescent="0.25">
      <c r="A65" s="45">
        <v>1</v>
      </c>
      <c r="B65" s="154" t="s">
        <v>36</v>
      </c>
      <c r="C65" s="40"/>
      <c r="D65" s="116">
        <v>24000</v>
      </c>
      <c r="E65" s="116"/>
      <c r="F65" s="116"/>
      <c r="G65" s="116"/>
    </row>
    <row r="66" spans="1:7" s="324" customFormat="1" x14ac:dyDescent="0.25">
      <c r="A66" s="45">
        <v>1</v>
      </c>
      <c r="B66" s="343" t="s">
        <v>19</v>
      </c>
      <c r="C66" s="40"/>
      <c r="D66" s="116">
        <v>2500</v>
      </c>
      <c r="E66" s="116"/>
      <c r="F66" s="116"/>
      <c r="G66" s="116"/>
    </row>
    <row r="67" spans="1:7" s="324" customFormat="1" x14ac:dyDescent="0.25">
      <c r="A67" s="45">
        <v>1</v>
      </c>
      <c r="B67" s="154" t="s">
        <v>84</v>
      </c>
      <c r="C67" s="40"/>
      <c r="D67" s="116">
        <v>90</v>
      </c>
      <c r="E67" s="116"/>
      <c r="F67" s="116"/>
      <c r="G67" s="116"/>
    </row>
    <row r="68" spans="1:7" s="324" customFormat="1" x14ac:dyDescent="0.25">
      <c r="A68" s="45">
        <v>1</v>
      </c>
      <c r="B68" s="154" t="s">
        <v>21</v>
      </c>
      <c r="C68" s="40"/>
      <c r="D68" s="116">
        <v>1000</v>
      </c>
      <c r="E68" s="116"/>
      <c r="F68" s="116"/>
      <c r="G68" s="116"/>
    </row>
    <row r="69" spans="1:7" s="324" customFormat="1" ht="30" x14ac:dyDescent="0.25">
      <c r="A69" s="45">
        <v>1</v>
      </c>
      <c r="B69" s="154" t="s">
        <v>213</v>
      </c>
      <c r="C69" s="40"/>
      <c r="D69" s="116">
        <v>100</v>
      </c>
      <c r="E69" s="116"/>
      <c r="F69" s="116"/>
      <c r="G69" s="116"/>
    </row>
    <row r="70" spans="1:7" s="324" customFormat="1" x14ac:dyDescent="0.25">
      <c r="A70" s="45">
        <v>1</v>
      </c>
      <c r="B70" s="154" t="s">
        <v>38</v>
      </c>
      <c r="C70" s="40"/>
      <c r="D70" s="116">
        <v>300</v>
      </c>
      <c r="E70" s="116"/>
      <c r="F70" s="116"/>
      <c r="G70" s="116"/>
    </row>
    <row r="71" spans="1:7" s="324" customFormat="1" x14ac:dyDescent="0.25">
      <c r="A71" s="45">
        <v>1</v>
      </c>
      <c r="B71" s="154" t="s">
        <v>149</v>
      </c>
      <c r="C71" s="40"/>
      <c r="D71" s="116">
        <v>40</v>
      </c>
      <c r="E71" s="116"/>
      <c r="F71" s="116"/>
      <c r="G71" s="116"/>
    </row>
    <row r="72" spans="1:7" s="324" customFormat="1" x14ac:dyDescent="0.25">
      <c r="A72" s="45">
        <v>1</v>
      </c>
      <c r="B72" s="154" t="s">
        <v>99</v>
      </c>
      <c r="C72" s="40"/>
      <c r="D72" s="116">
        <v>200</v>
      </c>
      <c r="E72" s="116"/>
      <c r="F72" s="116"/>
      <c r="G72" s="116"/>
    </row>
    <row r="73" spans="1:7" s="324" customFormat="1" x14ac:dyDescent="0.25">
      <c r="A73" s="45">
        <v>1</v>
      </c>
      <c r="B73" s="154" t="s">
        <v>83</v>
      </c>
      <c r="C73" s="40"/>
      <c r="D73" s="116">
        <v>1550</v>
      </c>
      <c r="E73" s="116"/>
      <c r="F73" s="116"/>
      <c r="G73" s="116"/>
    </row>
    <row r="74" spans="1:7" s="324" customFormat="1" x14ac:dyDescent="0.25">
      <c r="A74" s="45">
        <v>1</v>
      </c>
      <c r="B74" s="154" t="s">
        <v>68</v>
      </c>
      <c r="C74" s="40"/>
      <c r="D74" s="116">
        <v>634</v>
      </c>
      <c r="E74" s="116"/>
      <c r="F74" s="116"/>
      <c r="G74" s="116"/>
    </row>
    <row r="75" spans="1:7" s="324" customFormat="1" ht="30" x14ac:dyDescent="0.25">
      <c r="A75" s="45">
        <v>1</v>
      </c>
      <c r="B75" s="154" t="s">
        <v>218</v>
      </c>
      <c r="C75" s="40"/>
      <c r="D75" s="116">
        <v>400</v>
      </c>
      <c r="E75" s="116"/>
      <c r="F75" s="116"/>
      <c r="G75" s="116"/>
    </row>
    <row r="76" spans="1:7" s="324" customFormat="1" x14ac:dyDescent="0.25">
      <c r="A76" s="45">
        <v>1</v>
      </c>
      <c r="B76" s="154" t="s">
        <v>20</v>
      </c>
      <c r="C76" s="40"/>
      <c r="D76" s="116">
        <v>6000</v>
      </c>
      <c r="E76" s="116"/>
      <c r="F76" s="116"/>
      <c r="G76" s="116"/>
    </row>
    <row r="77" spans="1:7" s="324" customFormat="1" x14ac:dyDescent="0.25">
      <c r="A77" s="45">
        <v>1</v>
      </c>
      <c r="B77" s="154" t="s">
        <v>18</v>
      </c>
      <c r="C77" s="40"/>
      <c r="D77" s="116">
        <v>430</v>
      </c>
      <c r="E77" s="116"/>
      <c r="F77" s="116"/>
      <c r="G77" s="116"/>
    </row>
    <row r="78" spans="1:7" s="324" customFormat="1" ht="17.25" customHeight="1" x14ac:dyDescent="0.25">
      <c r="A78" s="45">
        <v>1</v>
      </c>
      <c r="B78" s="154" t="s">
        <v>211</v>
      </c>
      <c r="C78" s="40"/>
      <c r="D78" s="116">
        <v>370</v>
      </c>
      <c r="E78" s="116"/>
      <c r="F78" s="116"/>
      <c r="G78" s="116"/>
    </row>
    <row r="79" spans="1:7" s="324" customFormat="1" x14ac:dyDescent="0.25">
      <c r="A79" s="45">
        <v>1</v>
      </c>
      <c r="B79" s="154" t="s">
        <v>62</v>
      </c>
      <c r="C79" s="40"/>
      <c r="D79" s="116">
        <v>100</v>
      </c>
      <c r="E79" s="116"/>
      <c r="F79" s="116"/>
      <c r="G79" s="116"/>
    </row>
    <row r="80" spans="1:7" s="324" customFormat="1" x14ac:dyDescent="0.25">
      <c r="A80" s="45">
        <v>1</v>
      </c>
      <c r="B80" s="154" t="s">
        <v>212</v>
      </c>
      <c r="C80" s="40"/>
      <c r="D80" s="116">
        <v>634</v>
      </c>
      <c r="E80" s="116"/>
      <c r="F80" s="116"/>
      <c r="G80" s="116"/>
    </row>
    <row r="81" spans="1:7" s="324" customFormat="1" x14ac:dyDescent="0.25">
      <c r="A81" s="45">
        <v>1</v>
      </c>
      <c r="B81" s="154" t="s">
        <v>39</v>
      </c>
      <c r="C81" s="40"/>
      <c r="D81" s="116">
        <v>4300</v>
      </c>
      <c r="E81" s="116"/>
      <c r="F81" s="116"/>
      <c r="G81" s="116"/>
    </row>
    <row r="82" spans="1:7" s="324" customFormat="1" x14ac:dyDescent="0.25">
      <c r="A82" s="45">
        <v>1</v>
      </c>
      <c r="B82" s="154" t="s">
        <v>286</v>
      </c>
      <c r="C82" s="40"/>
      <c r="D82" s="116"/>
      <c r="E82" s="116"/>
      <c r="F82" s="116"/>
      <c r="G82" s="116"/>
    </row>
    <row r="83" spans="1:7" s="324" customFormat="1" x14ac:dyDescent="0.25">
      <c r="A83" s="45">
        <v>1</v>
      </c>
      <c r="B83" s="154" t="s">
        <v>287</v>
      </c>
      <c r="C83" s="40"/>
      <c r="D83" s="116"/>
      <c r="E83" s="116"/>
      <c r="F83" s="116"/>
      <c r="G83" s="116"/>
    </row>
    <row r="84" spans="1:7" s="324" customFormat="1" ht="18.75" customHeight="1" x14ac:dyDescent="0.25">
      <c r="A84" s="45">
        <v>1</v>
      </c>
      <c r="B84" s="126" t="s">
        <v>8</v>
      </c>
      <c r="C84" s="69"/>
      <c r="D84" s="116"/>
      <c r="E84" s="116"/>
      <c r="F84" s="116"/>
      <c r="G84" s="116"/>
    </row>
    <row r="85" spans="1:7" s="324" customFormat="1" ht="18.75" customHeight="1" x14ac:dyDescent="0.25">
      <c r="A85" s="45">
        <v>1</v>
      </c>
      <c r="B85" s="344" t="s">
        <v>172</v>
      </c>
      <c r="C85" s="69"/>
      <c r="D85" s="116"/>
      <c r="E85" s="116"/>
      <c r="F85" s="116"/>
      <c r="G85" s="116"/>
    </row>
    <row r="86" spans="1:7" s="324" customFormat="1" x14ac:dyDescent="0.25">
      <c r="A86" s="45">
        <v>1</v>
      </c>
      <c r="B86" s="52" t="s">
        <v>27</v>
      </c>
      <c r="C86" s="69">
        <v>340</v>
      </c>
      <c r="D86" s="116">
        <v>100</v>
      </c>
      <c r="E86" s="345">
        <v>3.2</v>
      </c>
      <c r="F86" s="93">
        <f t="shared" ref="F86:F94" si="2">ROUND(G86/C86,0)</f>
        <v>1</v>
      </c>
      <c r="G86" s="116">
        <f t="shared" ref="G86:G94" si="3">ROUND(D86*E86,0)</f>
        <v>320</v>
      </c>
    </row>
    <row r="87" spans="1:7" s="324" customFormat="1" x14ac:dyDescent="0.25">
      <c r="A87" s="45">
        <v>1</v>
      </c>
      <c r="B87" s="52" t="s">
        <v>9</v>
      </c>
      <c r="C87" s="69">
        <v>340</v>
      </c>
      <c r="D87" s="116">
        <v>120</v>
      </c>
      <c r="E87" s="345">
        <v>6</v>
      </c>
      <c r="F87" s="93">
        <f t="shared" si="2"/>
        <v>2</v>
      </c>
      <c r="G87" s="116">
        <f t="shared" si="3"/>
        <v>720</v>
      </c>
    </row>
    <row r="88" spans="1:7" s="324" customFormat="1" x14ac:dyDescent="0.25">
      <c r="A88" s="45">
        <v>1</v>
      </c>
      <c r="B88" s="52" t="s">
        <v>43</v>
      </c>
      <c r="C88" s="69">
        <v>340</v>
      </c>
      <c r="D88" s="116">
        <v>110</v>
      </c>
      <c r="E88" s="345">
        <v>12</v>
      </c>
      <c r="F88" s="93">
        <f t="shared" si="2"/>
        <v>4</v>
      </c>
      <c r="G88" s="116">
        <f t="shared" si="3"/>
        <v>1320</v>
      </c>
    </row>
    <row r="89" spans="1:7" s="324" customFormat="1" x14ac:dyDescent="0.25">
      <c r="A89" s="45">
        <v>1</v>
      </c>
      <c r="B89" s="52" t="s">
        <v>44</v>
      </c>
      <c r="C89" s="69">
        <v>340</v>
      </c>
      <c r="D89" s="116">
        <v>95</v>
      </c>
      <c r="E89" s="345">
        <v>9.5</v>
      </c>
      <c r="F89" s="93">
        <f t="shared" si="2"/>
        <v>3</v>
      </c>
      <c r="G89" s="116">
        <f t="shared" si="3"/>
        <v>903</v>
      </c>
    </row>
    <row r="90" spans="1:7" s="324" customFormat="1" x14ac:dyDescent="0.25">
      <c r="A90" s="45">
        <v>1</v>
      </c>
      <c r="B90" s="52" t="s">
        <v>74</v>
      </c>
      <c r="C90" s="69">
        <v>340</v>
      </c>
      <c r="D90" s="116">
        <v>25</v>
      </c>
      <c r="E90" s="345">
        <v>12</v>
      </c>
      <c r="F90" s="93">
        <f t="shared" si="2"/>
        <v>1</v>
      </c>
      <c r="G90" s="116">
        <f t="shared" si="3"/>
        <v>300</v>
      </c>
    </row>
    <row r="91" spans="1:7" s="324" customFormat="1" x14ac:dyDescent="0.25">
      <c r="A91" s="45">
        <v>1</v>
      </c>
      <c r="B91" s="52" t="s">
        <v>53</v>
      </c>
      <c r="C91" s="69">
        <v>340</v>
      </c>
      <c r="D91" s="116">
        <v>262</v>
      </c>
      <c r="E91" s="345">
        <v>5</v>
      </c>
      <c r="F91" s="93">
        <f t="shared" si="2"/>
        <v>4</v>
      </c>
      <c r="G91" s="116">
        <f t="shared" si="3"/>
        <v>1310</v>
      </c>
    </row>
    <row r="92" spans="1:7" s="324" customFormat="1" x14ac:dyDescent="0.25">
      <c r="A92" s="45">
        <v>1</v>
      </c>
      <c r="B92" s="52" t="s">
        <v>14</v>
      </c>
      <c r="C92" s="69">
        <v>340</v>
      </c>
      <c r="D92" s="116">
        <v>62</v>
      </c>
      <c r="E92" s="346">
        <v>9</v>
      </c>
      <c r="F92" s="93">
        <f t="shared" si="2"/>
        <v>2</v>
      </c>
      <c r="G92" s="116">
        <f t="shared" si="3"/>
        <v>558</v>
      </c>
    </row>
    <row r="93" spans="1:7" s="324" customFormat="1" x14ac:dyDescent="0.25">
      <c r="A93" s="45">
        <v>1</v>
      </c>
      <c r="B93" s="52" t="s">
        <v>37</v>
      </c>
      <c r="C93" s="69">
        <v>340</v>
      </c>
      <c r="D93" s="116">
        <v>60</v>
      </c>
      <c r="E93" s="346">
        <v>10</v>
      </c>
      <c r="F93" s="93">
        <f t="shared" si="2"/>
        <v>2</v>
      </c>
      <c r="G93" s="116">
        <f t="shared" si="3"/>
        <v>600</v>
      </c>
    </row>
    <row r="94" spans="1:7" s="324" customFormat="1" x14ac:dyDescent="0.25">
      <c r="A94" s="45">
        <v>1</v>
      </c>
      <c r="B94" s="52" t="s">
        <v>81</v>
      </c>
      <c r="C94" s="69">
        <v>340</v>
      </c>
      <c r="D94" s="116">
        <v>38</v>
      </c>
      <c r="E94" s="346">
        <v>9</v>
      </c>
      <c r="F94" s="93">
        <f t="shared" si="2"/>
        <v>1</v>
      </c>
      <c r="G94" s="116">
        <f t="shared" si="3"/>
        <v>342</v>
      </c>
    </row>
    <row r="95" spans="1:7" s="351" customFormat="1" ht="17.25" customHeight="1" x14ac:dyDescent="0.25">
      <c r="A95" s="45">
        <v>1</v>
      </c>
      <c r="B95" s="347" t="s">
        <v>10</v>
      </c>
      <c r="C95" s="348"/>
      <c r="D95" s="349">
        <f>SUM(D86:D94)</f>
        <v>872</v>
      </c>
      <c r="E95" s="350">
        <f>G95/D95</f>
        <v>7.3084862385321099</v>
      </c>
      <c r="F95" s="349">
        <f>SUM(F86:F94)</f>
        <v>20</v>
      </c>
      <c r="G95" s="349">
        <f>SUM(G86:G94)</f>
        <v>6373</v>
      </c>
    </row>
    <row r="96" spans="1:7" s="324" customFormat="1" ht="18" customHeight="1" x14ac:dyDescent="0.25">
      <c r="A96" s="45">
        <v>1</v>
      </c>
      <c r="B96" s="344" t="s">
        <v>98</v>
      </c>
      <c r="C96" s="69"/>
      <c r="D96" s="116"/>
      <c r="E96" s="346"/>
      <c r="F96" s="93"/>
      <c r="G96" s="116"/>
    </row>
    <row r="97" spans="1:7" s="324" customFormat="1" ht="18" customHeight="1" x14ac:dyDescent="0.25">
      <c r="A97" s="45">
        <v>1</v>
      </c>
      <c r="B97" s="131" t="s">
        <v>173</v>
      </c>
      <c r="C97" s="69">
        <v>240</v>
      </c>
      <c r="D97" s="116">
        <f>862-100</f>
        <v>762</v>
      </c>
      <c r="E97" s="346">
        <v>8</v>
      </c>
      <c r="F97" s="93">
        <f>ROUND(G97/C97,0)</f>
        <v>25</v>
      </c>
      <c r="G97" s="116">
        <f>ROUND(D97*E97,0)</f>
        <v>6096</v>
      </c>
    </row>
    <row r="98" spans="1:7" s="324" customFormat="1" ht="18" customHeight="1" x14ac:dyDescent="0.25">
      <c r="A98" s="45">
        <v>1</v>
      </c>
      <c r="B98" s="131" t="s">
        <v>13</v>
      </c>
      <c r="C98" s="69">
        <v>240</v>
      </c>
      <c r="D98" s="116">
        <v>0</v>
      </c>
      <c r="E98" s="346">
        <v>3</v>
      </c>
      <c r="F98" s="93">
        <f>ROUND(G98/C98,0)</f>
        <v>0</v>
      </c>
      <c r="G98" s="116">
        <f>ROUND(D98*E98,0)</f>
        <v>0</v>
      </c>
    </row>
    <row r="99" spans="1:7" s="324" customFormat="1" ht="18" customHeight="1" x14ac:dyDescent="0.25">
      <c r="A99" s="45">
        <v>1</v>
      </c>
      <c r="B99" s="70" t="s">
        <v>174</v>
      </c>
      <c r="C99" s="352"/>
      <c r="D99" s="353">
        <f>D97+D98</f>
        <v>762</v>
      </c>
      <c r="E99" s="251">
        <f>G99/D99</f>
        <v>8</v>
      </c>
      <c r="F99" s="353">
        <f>F97+F98</f>
        <v>25</v>
      </c>
      <c r="G99" s="353">
        <f>G97+G98</f>
        <v>6096</v>
      </c>
    </row>
    <row r="100" spans="1:7" ht="21" customHeight="1" x14ac:dyDescent="0.25">
      <c r="A100" s="45">
        <v>1</v>
      </c>
      <c r="B100" s="22" t="s">
        <v>141</v>
      </c>
      <c r="C100" s="354"/>
      <c r="D100" s="331">
        <f>D95+D99</f>
        <v>1634</v>
      </c>
      <c r="E100" s="101">
        <f>G100/D100</f>
        <v>7.6309669522643819</v>
      </c>
      <c r="F100" s="331">
        <f>F95+F99</f>
        <v>45</v>
      </c>
      <c r="G100" s="331">
        <f>G95+G99</f>
        <v>12469</v>
      </c>
    </row>
    <row r="101" spans="1:7" ht="31.5" customHeight="1" x14ac:dyDescent="0.25">
      <c r="A101" s="45">
        <v>1</v>
      </c>
      <c r="B101" s="165" t="s">
        <v>224</v>
      </c>
      <c r="C101" s="354"/>
      <c r="D101" s="355">
        <f>4015-735</f>
        <v>3280</v>
      </c>
      <c r="E101" s="101"/>
      <c r="F101" s="331"/>
      <c r="G101" s="331"/>
    </row>
    <row r="102" spans="1:7" ht="30" customHeight="1" x14ac:dyDescent="0.25">
      <c r="A102" s="45">
        <v>1</v>
      </c>
      <c r="B102" s="165" t="s">
        <v>225</v>
      </c>
      <c r="C102" s="354"/>
      <c r="D102" s="355">
        <f>9517-317</f>
        <v>9200</v>
      </c>
      <c r="E102" s="101"/>
      <c r="F102" s="331"/>
      <c r="G102" s="331"/>
    </row>
    <row r="103" spans="1:7" ht="21" customHeight="1" thickBot="1" x14ac:dyDescent="0.3">
      <c r="A103" s="45">
        <v>1</v>
      </c>
      <c r="B103" s="141" t="s">
        <v>185</v>
      </c>
      <c r="C103" s="40"/>
      <c r="D103" s="355">
        <v>24500</v>
      </c>
      <c r="E103" s="356"/>
      <c r="F103" s="60"/>
      <c r="G103" s="60"/>
    </row>
    <row r="104" spans="1:7" s="360" customFormat="1" ht="19.5" customHeight="1" thickBot="1" x14ac:dyDescent="0.3">
      <c r="A104" s="45">
        <v>1</v>
      </c>
      <c r="B104" s="357" t="s">
        <v>11</v>
      </c>
      <c r="C104" s="358"/>
      <c r="D104" s="359"/>
      <c r="E104" s="359"/>
      <c r="F104" s="359"/>
      <c r="G104" s="359"/>
    </row>
    <row r="105" spans="1:7" hidden="1" x14ac:dyDescent="0.25">
      <c r="A105" s="45">
        <v>1</v>
      </c>
      <c r="B105" s="361"/>
      <c r="C105" s="362"/>
      <c r="D105" s="116"/>
      <c r="E105" s="116"/>
      <c r="F105" s="116"/>
      <c r="G105" s="116"/>
    </row>
    <row r="106" spans="1:7" ht="21" hidden="1" customHeight="1" x14ac:dyDescent="0.25">
      <c r="A106" s="45">
        <v>1</v>
      </c>
      <c r="B106" s="363" t="s">
        <v>102</v>
      </c>
      <c r="C106" s="38"/>
      <c r="D106" s="116"/>
      <c r="E106" s="116"/>
      <c r="F106" s="116"/>
      <c r="G106" s="116"/>
    </row>
    <row r="107" spans="1:7" ht="18" hidden="1" customHeight="1" x14ac:dyDescent="0.25">
      <c r="A107" s="45">
        <v>1</v>
      </c>
      <c r="B107" s="337" t="s">
        <v>5</v>
      </c>
      <c r="C107" s="38"/>
      <c r="D107" s="116"/>
      <c r="E107" s="116"/>
      <c r="F107" s="116"/>
      <c r="G107" s="116"/>
    </row>
    <row r="108" spans="1:7" ht="18.75" hidden="1" customHeight="1" x14ac:dyDescent="0.25">
      <c r="A108" s="45">
        <v>1</v>
      </c>
      <c r="B108" s="35" t="s">
        <v>25</v>
      </c>
      <c r="C108" s="38">
        <v>340</v>
      </c>
      <c r="D108" s="116">
        <v>2372</v>
      </c>
      <c r="E108" s="345">
        <v>7.5</v>
      </c>
      <c r="F108" s="93">
        <f t="shared" ref="F108:F115" si="4">ROUND(G108/C108,0)</f>
        <v>52</v>
      </c>
      <c r="G108" s="116">
        <f t="shared" ref="G108:G115" si="5">ROUND(D108*E108,0)</f>
        <v>17790</v>
      </c>
    </row>
    <row r="109" spans="1:7" ht="28.5" hidden="1" customHeight="1" x14ac:dyDescent="0.25">
      <c r="A109" s="45">
        <v>1</v>
      </c>
      <c r="B109" s="36" t="s">
        <v>140</v>
      </c>
      <c r="C109" s="38">
        <v>340</v>
      </c>
      <c r="D109" s="116">
        <v>2086</v>
      </c>
      <c r="E109" s="345">
        <v>7.7</v>
      </c>
      <c r="F109" s="93">
        <f t="shared" si="4"/>
        <v>47</v>
      </c>
      <c r="G109" s="116">
        <f t="shared" si="5"/>
        <v>16062</v>
      </c>
    </row>
    <row r="110" spans="1:7" ht="17.25" hidden="1" customHeight="1" x14ac:dyDescent="0.25">
      <c r="A110" s="45">
        <v>1</v>
      </c>
      <c r="B110" s="35" t="s">
        <v>13</v>
      </c>
      <c r="C110" s="38">
        <v>340</v>
      </c>
      <c r="D110" s="116">
        <v>1797</v>
      </c>
      <c r="E110" s="339">
        <v>10</v>
      </c>
      <c r="F110" s="93">
        <f t="shared" si="4"/>
        <v>53</v>
      </c>
      <c r="G110" s="116">
        <f t="shared" si="5"/>
        <v>17970</v>
      </c>
    </row>
    <row r="111" spans="1:7" hidden="1" x14ac:dyDescent="0.25">
      <c r="A111" s="45">
        <v>1</v>
      </c>
      <c r="B111" s="35" t="s">
        <v>74</v>
      </c>
      <c r="C111" s="38">
        <v>340</v>
      </c>
      <c r="D111" s="116">
        <v>3692</v>
      </c>
      <c r="E111" s="339">
        <v>11</v>
      </c>
      <c r="F111" s="93">
        <f t="shared" si="4"/>
        <v>119</v>
      </c>
      <c r="G111" s="116">
        <f t="shared" si="5"/>
        <v>40612</v>
      </c>
    </row>
    <row r="112" spans="1:7" ht="18" hidden="1" customHeight="1" x14ac:dyDescent="0.25">
      <c r="A112" s="45">
        <v>1</v>
      </c>
      <c r="B112" s="35" t="s">
        <v>85</v>
      </c>
      <c r="C112" s="38">
        <v>340</v>
      </c>
      <c r="D112" s="116">
        <v>2519</v>
      </c>
      <c r="E112" s="339">
        <v>10.5</v>
      </c>
      <c r="F112" s="93">
        <f t="shared" si="4"/>
        <v>78</v>
      </c>
      <c r="G112" s="116">
        <f t="shared" si="5"/>
        <v>26450</v>
      </c>
    </row>
    <row r="113" spans="1:7" hidden="1" x14ac:dyDescent="0.25">
      <c r="A113" s="45">
        <v>1</v>
      </c>
      <c r="B113" s="35" t="s">
        <v>75</v>
      </c>
      <c r="C113" s="38">
        <v>340</v>
      </c>
      <c r="D113" s="116">
        <v>2827</v>
      </c>
      <c r="E113" s="339">
        <v>10</v>
      </c>
      <c r="F113" s="93">
        <f t="shared" si="4"/>
        <v>83</v>
      </c>
      <c r="G113" s="116">
        <f t="shared" si="5"/>
        <v>28270</v>
      </c>
    </row>
    <row r="114" spans="1:7" hidden="1" x14ac:dyDescent="0.25">
      <c r="A114" s="45">
        <v>1</v>
      </c>
      <c r="B114" s="35" t="s">
        <v>86</v>
      </c>
      <c r="C114" s="38">
        <v>340</v>
      </c>
      <c r="D114" s="116">
        <v>542</v>
      </c>
      <c r="E114" s="339">
        <v>17.5</v>
      </c>
      <c r="F114" s="93">
        <f t="shared" si="4"/>
        <v>28</v>
      </c>
      <c r="G114" s="116">
        <f t="shared" si="5"/>
        <v>9485</v>
      </c>
    </row>
    <row r="115" spans="1:7" hidden="1" x14ac:dyDescent="0.25">
      <c r="A115" s="45">
        <v>1</v>
      </c>
      <c r="B115" s="35" t="s">
        <v>80</v>
      </c>
      <c r="C115" s="38">
        <v>340</v>
      </c>
      <c r="D115" s="116">
        <v>1696</v>
      </c>
      <c r="E115" s="339">
        <v>12</v>
      </c>
      <c r="F115" s="93">
        <f t="shared" si="4"/>
        <v>60</v>
      </c>
      <c r="G115" s="116">
        <f t="shared" si="5"/>
        <v>20352</v>
      </c>
    </row>
    <row r="116" spans="1:7" s="324" customFormat="1" ht="16.5" hidden="1" customHeight="1" x14ac:dyDescent="0.25">
      <c r="A116" s="45">
        <v>1</v>
      </c>
      <c r="B116" s="341" t="s">
        <v>6</v>
      </c>
      <c r="C116" s="38"/>
      <c r="D116" s="331">
        <f>SUM(D108:D115)</f>
        <v>17531</v>
      </c>
      <c r="E116" s="101">
        <f>G116/D116</f>
        <v>10.095887285380183</v>
      </c>
      <c r="F116" s="78">
        <f>SUM(F108:F115)</f>
        <v>520</v>
      </c>
      <c r="G116" s="331">
        <f>SUM(G108:G115)</f>
        <v>176991</v>
      </c>
    </row>
    <row r="117" spans="1:7" s="324" customFormat="1" ht="18.75" hidden="1" customHeight="1" x14ac:dyDescent="0.25">
      <c r="A117" s="45">
        <v>1</v>
      </c>
      <c r="B117" s="15" t="s">
        <v>198</v>
      </c>
      <c r="C117" s="6"/>
      <c r="D117" s="93"/>
      <c r="E117" s="93"/>
      <c r="F117" s="93"/>
      <c r="G117" s="116"/>
    </row>
    <row r="118" spans="1:7" s="324" customFormat="1" ht="18.75" hidden="1" customHeight="1" x14ac:dyDescent="0.25">
      <c r="A118" s="45">
        <v>1</v>
      </c>
      <c r="B118" s="16" t="s">
        <v>146</v>
      </c>
      <c r="C118" s="6"/>
      <c r="D118" s="93">
        <f>D119+D120+D127+D135+D136+D137+D138+D139</f>
        <v>12330</v>
      </c>
      <c r="E118" s="93"/>
      <c r="F118" s="93"/>
      <c r="G118" s="116"/>
    </row>
    <row r="119" spans="1:7" s="324" customFormat="1" hidden="1" x14ac:dyDescent="0.25">
      <c r="A119" s="45">
        <v>1</v>
      </c>
      <c r="B119" s="16" t="s">
        <v>192</v>
      </c>
      <c r="C119" s="6"/>
      <c r="D119" s="93"/>
      <c r="E119" s="93"/>
      <c r="F119" s="93"/>
      <c r="G119" s="116"/>
    </row>
    <row r="120" spans="1:7" s="324" customFormat="1" ht="30" hidden="1" x14ac:dyDescent="0.25">
      <c r="A120" s="45">
        <v>1</v>
      </c>
      <c r="B120" s="16" t="s">
        <v>193</v>
      </c>
      <c r="C120" s="69"/>
      <c r="D120" s="110">
        <f>D121+D122+D123+D125</f>
        <v>0</v>
      </c>
      <c r="E120" s="93"/>
      <c r="F120" s="93"/>
      <c r="G120" s="116"/>
    </row>
    <row r="121" spans="1:7" s="324" customFormat="1" ht="30" hidden="1" x14ac:dyDescent="0.25">
      <c r="A121" s="45">
        <v>1</v>
      </c>
      <c r="B121" s="16" t="s">
        <v>194</v>
      </c>
      <c r="C121" s="69"/>
      <c r="D121" s="110"/>
      <c r="E121" s="93"/>
      <c r="F121" s="93"/>
      <c r="G121" s="116"/>
    </row>
    <row r="122" spans="1:7" s="324" customFormat="1" ht="30" hidden="1" x14ac:dyDescent="0.25">
      <c r="A122" s="45">
        <v>1</v>
      </c>
      <c r="B122" s="16" t="s">
        <v>195</v>
      </c>
      <c r="C122" s="69"/>
      <c r="D122" s="110"/>
      <c r="E122" s="93"/>
      <c r="F122" s="93"/>
      <c r="G122" s="116"/>
    </row>
    <row r="123" spans="1:7" s="324" customFormat="1" ht="45" hidden="1" x14ac:dyDescent="0.25">
      <c r="A123" s="45">
        <v>1</v>
      </c>
      <c r="B123" s="16" t="s">
        <v>262</v>
      </c>
      <c r="C123" s="69"/>
      <c r="D123" s="110"/>
      <c r="E123" s="93"/>
      <c r="F123" s="93"/>
      <c r="G123" s="116"/>
    </row>
    <row r="124" spans="1:7" s="324" customFormat="1" hidden="1" x14ac:dyDescent="0.25">
      <c r="A124" s="45">
        <v>1</v>
      </c>
      <c r="B124" s="197" t="s">
        <v>263</v>
      </c>
      <c r="C124" s="69"/>
      <c r="D124" s="110"/>
      <c r="E124" s="93"/>
      <c r="F124" s="93"/>
      <c r="G124" s="116"/>
    </row>
    <row r="125" spans="1:7" s="324" customFormat="1" ht="30" hidden="1" x14ac:dyDescent="0.25">
      <c r="A125" s="45">
        <v>1</v>
      </c>
      <c r="B125" s="16" t="s">
        <v>264</v>
      </c>
      <c r="C125" s="69"/>
      <c r="D125" s="110"/>
      <c r="E125" s="93"/>
      <c r="F125" s="93"/>
      <c r="G125" s="116"/>
    </row>
    <row r="126" spans="1:7" s="324" customFormat="1" hidden="1" x14ac:dyDescent="0.25">
      <c r="A126" s="45">
        <v>1</v>
      </c>
      <c r="B126" s="197" t="s">
        <v>263</v>
      </c>
      <c r="C126" s="69"/>
      <c r="D126" s="110"/>
      <c r="E126" s="93"/>
      <c r="F126" s="93"/>
      <c r="G126" s="116"/>
    </row>
    <row r="127" spans="1:7" s="324" customFormat="1" ht="34.5" hidden="1" customHeight="1" x14ac:dyDescent="0.25">
      <c r="A127" s="45">
        <v>1</v>
      </c>
      <c r="B127" s="16" t="s">
        <v>230</v>
      </c>
      <c r="C127" s="69"/>
      <c r="D127" s="110">
        <f>D128+D129+D130+D131</f>
        <v>0</v>
      </c>
      <c r="E127" s="93"/>
      <c r="F127" s="93"/>
      <c r="G127" s="116"/>
    </row>
    <row r="128" spans="1:7" s="324" customFormat="1" ht="30" hidden="1" x14ac:dyDescent="0.25">
      <c r="A128" s="45">
        <v>1</v>
      </c>
      <c r="B128" s="16" t="s">
        <v>231</v>
      </c>
      <c r="C128" s="69"/>
      <c r="D128" s="110"/>
      <c r="E128" s="93"/>
      <c r="F128" s="93"/>
      <c r="G128" s="116"/>
    </row>
    <row r="129" spans="1:7" s="324" customFormat="1" ht="60" hidden="1" x14ac:dyDescent="0.25">
      <c r="A129" s="45">
        <v>1</v>
      </c>
      <c r="B129" s="16" t="s">
        <v>265</v>
      </c>
      <c r="C129" s="69"/>
      <c r="D129" s="110"/>
      <c r="E129" s="93"/>
      <c r="F129" s="93"/>
      <c r="G129" s="116"/>
    </row>
    <row r="130" spans="1:7" s="324" customFormat="1" hidden="1" x14ac:dyDescent="0.25">
      <c r="A130" s="45">
        <v>1</v>
      </c>
      <c r="B130" s="197" t="s">
        <v>263</v>
      </c>
      <c r="C130" s="69"/>
      <c r="D130" s="110"/>
      <c r="E130" s="93"/>
      <c r="F130" s="93"/>
      <c r="G130" s="116"/>
    </row>
    <row r="131" spans="1:7" s="324" customFormat="1" ht="45" hidden="1" x14ac:dyDescent="0.25">
      <c r="A131" s="45">
        <v>1</v>
      </c>
      <c r="B131" s="16" t="s">
        <v>266</v>
      </c>
      <c r="C131" s="69"/>
      <c r="D131" s="110"/>
      <c r="E131" s="93"/>
      <c r="F131" s="93"/>
      <c r="G131" s="116"/>
    </row>
    <row r="132" spans="1:7" s="324" customFormat="1" hidden="1" x14ac:dyDescent="0.25">
      <c r="A132" s="45">
        <v>1</v>
      </c>
      <c r="B132" s="197" t="s">
        <v>263</v>
      </c>
      <c r="C132" s="69"/>
      <c r="D132" s="110"/>
      <c r="E132" s="93"/>
      <c r="F132" s="93"/>
      <c r="G132" s="116"/>
    </row>
    <row r="133" spans="1:7" s="324" customFormat="1" ht="30" hidden="1" x14ac:dyDescent="0.25">
      <c r="A133" s="45">
        <v>1</v>
      </c>
      <c r="B133" s="16" t="s">
        <v>232</v>
      </c>
      <c r="C133" s="69"/>
      <c r="D133" s="110"/>
      <c r="E133" s="93"/>
      <c r="F133" s="93"/>
      <c r="G133" s="116"/>
    </row>
    <row r="134" spans="1:7" s="324" customFormat="1" hidden="1" x14ac:dyDescent="0.25">
      <c r="A134" s="45">
        <v>1</v>
      </c>
      <c r="B134" s="197" t="s">
        <v>263</v>
      </c>
      <c r="C134" s="69"/>
      <c r="D134" s="110"/>
      <c r="E134" s="93"/>
      <c r="F134" s="93"/>
      <c r="G134" s="116"/>
    </row>
    <row r="135" spans="1:7" s="324" customFormat="1" ht="45" hidden="1" x14ac:dyDescent="0.25">
      <c r="A135" s="45">
        <v>1</v>
      </c>
      <c r="B135" s="16" t="s">
        <v>233</v>
      </c>
      <c r="C135" s="69"/>
      <c r="D135" s="110">
        <v>330</v>
      </c>
      <c r="E135" s="93"/>
      <c r="F135" s="93"/>
      <c r="G135" s="116"/>
    </row>
    <row r="136" spans="1:7" s="324" customFormat="1" ht="30" hidden="1" x14ac:dyDescent="0.25">
      <c r="A136" s="45">
        <v>1</v>
      </c>
      <c r="B136" s="16" t="s">
        <v>234</v>
      </c>
      <c r="C136" s="69"/>
      <c r="D136" s="93"/>
      <c r="E136" s="93"/>
      <c r="F136" s="93"/>
      <c r="G136" s="116"/>
    </row>
    <row r="137" spans="1:7" s="324" customFormat="1" ht="30" hidden="1" x14ac:dyDescent="0.25">
      <c r="A137" s="45">
        <v>1</v>
      </c>
      <c r="B137" s="16" t="s">
        <v>235</v>
      </c>
      <c r="C137" s="69"/>
      <c r="D137" s="93"/>
      <c r="E137" s="93"/>
      <c r="F137" s="93"/>
      <c r="G137" s="116"/>
    </row>
    <row r="138" spans="1:7" s="324" customFormat="1" hidden="1" x14ac:dyDescent="0.25">
      <c r="A138" s="45">
        <v>1</v>
      </c>
      <c r="B138" s="16" t="s">
        <v>236</v>
      </c>
      <c r="C138" s="69"/>
      <c r="D138" s="93">
        <v>12000</v>
      </c>
      <c r="E138" s="93"/>
      <c r="F138" s="93"/>
      <c r="G138" s="116"/>
    </row>
    <row r="139" spans="1:7" s="324" customFormat="1" hidden="1" x14ac:dyDescent="0.25">
      <c r="A139" s="45">
        <v>1</v>
      </c>
      <c r="B139" s="16" t="s">
        <v>271</v>
      </c>
      <c r="C139" s="6"/>
      <c r="D139" s="93"/>
      <c r="E139" s="93"/>
      <c r="F139" s="93"/>
      <c r="G139" s="116"/>
    </row>
    <row r="140" spans="1:7" s="324" customFormat="1" hidden="1" x14ac:dyDescent="0.25">
      <c r="A140" s="45">
        <v>1</v>
      </c>
      <c r="B140" s="152" t="s">
        <v>282</v>
      </c>
      <c r="C140" s="6"/>
      <c r="D140" s="93"/>
      <c r="E140" s="93"/>
      <c r="F140" s="93"/>
      <c r="G140" s="116"/>
    </row>
    <row r="141" spans="1:7" s="324" customFormat="1" hidden="1" x14ac:dyDescent="0.25">
      <c r="A141" s="45">
        <v>1</v>
      </c>
      <c r="B141" s="24" t="s">
        <v>144</v>
      </c>
      <c r="C141" s="6"/>
      <c r="D141" s="93">
        <v>700</v>
      </c>
      <c r="E141" s="93"/>
      <c r="F141" s="93"/>
      <c r="G141" s="116"/>
    </row>
    <row r="142" spans="1:7" s="324" customFormat="1" hidden="1" x14ac:dyDescent="0.25">
      <c r="A142" s="45">
        <v>1</v>
      </c>
      <c r="B142" s="152" t="s">
        <v>191</v>
      </c>
      <c r="C142" s="6"/>
      <c r="D142" s="93"/>
      <c r="E142" s="93"/>
      <c r="F142" s="93"/>
      <c r="G142" s="116"/>
    </row>
    <row r="143" spans="1:7" s="324" customFormat="1" ht="30" hidden="1" x14ac:dyDescent="0.25">
      <c r="A143" s="45">
        <v>1</v>
      </c>
      <c r="B143" s="24" t="s">
        <v>145</v>
      </c>
      <c r="C143" s="6"/>
      <c r="D143" s="93">
        <v>52000</v>
      </c>
      <c r="E143" s="93"/>
      <c r="F143" s="93"/>
      <c r="G143" s="116"/>
    </row>
    <row r="144" spans="1:7" s="324" customFormat="1" ht="29.25" hidden="1" customHeight="1" x14ac:dyDescent="0.25">
      <c r="A144" s="45">
        <v>1</v>
      </c>
      <c r="B144" s="153" t="s">
        <v>208</v>
      </c>
      <c r="C144" s="40"/>
      <c r="D144" s="116">
        <v>30000</v>
      </c>
      <c r="E144" s="93"/>
      <c r="F144" s="93"/>
      <c r="G144" s="116"/>
    </row>
    <row r="145" spans="1:7" s="324" customFormat="1" hidden="1" x14ac:dyDescent="0.25">
      <c r="A145" s="45">
        <v>1</v>
      </c>
      <c r="B145" s="229" t="s">
        <v>268</v>
      </c>
      <c r="C145" s="40"/>
      <c r="D145" s="116">
        <v>22000</v>
      </c>
      <c r="E145" s="93"/>
      <c r="F145" s="93"/>
      <c r="G145" s="116"/>
    </row>
    <row r="146" spans="1:7" s="324" customFormat="1" hidden="1" x14ac:dyDescent="0.25">
      <c r="A146" s="45">
        <v>1</v>
      </c>
      <c r="B146" s="14" t="s">
        <v>197</v>
      </c>
      <c r="C146" s="40"/>
      <c r="D146" s="78">
        <f>D118+ROUND(D141*3.2,0)+D143</f>
        <v>66570</v>
      </c>
      <c r="E146" s="93"/>
      <c r="F146" s="93"/>
      <c r="G146" s="116"/>
    </row>
    <row r="147" spans="1:7" s="324" customFormat="1" hidden="1" x14ac:dyDescent="0.25">
      <c r="A147" s="45">
        <v>1</v>
      </c>
      <c r="B147" s="364" t="s">
        <v>147</v>
      </c>
      <c r="C147" s="40"/>
      <c r="D147" s="116"/>
      <c r="E147" s="93"/>
      <c r="F147" s="93"/>
      <c r="G147" s="116"/>
    </row>
    <row r="148" spans="1:7" s="324" customFormat="1" hidden="1" x14ac:dyDescent="0.25">
      <c r="A148" s="45">
        <v>1</v>
      </c>
      <c r="B148" s="34" t="s">
        <v>21</v>
      </c>
      <c r="C148" s="40"/>
      <c r="D148" s="116">
        <v>5000</v>
      </c>
      <c r="E148" s="93"/>
      <c r="F148" s="93"/>
      <c r="G148" s="116"/>
    </row>
    <row r="149" spans="1:7" s="324" customFormat="1" ht="30.75" hidden="1" customHeight="1" x14ac:dyDescent="0.25">
      <c r="A149" s="45">
        <v>1</v>
      </c>
      <c r="B149" s="36" t="s">
        <v>35</v>
      </c>
      <c r="C149" s="40"/>
      <c r="D149" s="116">
        <v>300</v>
      </c>
      <c r="E149" s="93"/>
      <c r="F149" s="93"/>
      <c r="G149" s="116"/>
    </row>
    <row r="150" spans="1:7" s="324" customFormat="1" hidden="1" x14ac:dyDescent="0.25">
      <c r="A150" s="45">
        <v>1</v>
      </c>
      <c r="B150" s="34" t="s">
        <v>38</v>
      </c>
      <c r="C150" s="40"/>
      <c r="D150" s="116">
        <v>1150</v>
      </c>
      <c r="E150" s="93"/>
      <c r="F150" s="93"/>
      <c r="G150" s="116"/>
    </row>
    <row r="151" spans="1:7" s="324" customFormat="1" hidden="1" x14ac:dyDescent="0.25">
      <c r="A151" s="45">
        <v>1</v>
      </c>
      <c r="B151" s="34" t="s">
        <v>87</v>
      </c>
      <c r="C151" s="40"/>
      <c r="D151" s="116">
        <v>200</v>
      </c>
      <c r="E151" s="93"/>
      <c r="F151" s="93"/>
      <c r="G151" s="116"/>
    </row>
    <row r="152" spans="1:7" s="324" customFormat="1" hidden="1" x14ac:dyDescent="0.25">
      <c r="A152" s="45">
        <v>1</v>
      </c>
      <c r="B152" s="72" t="s">
        <v>8</v>
      </c>
      <c r="C152" s="40"/>
      <c r="D152" s="331"/>
      <c r="E152" s="93"/>
      <c r="F152" s="93"/>
      <c r="G152" s="116"/>
    </row>
    <row r="153" spans="1:7" s="324" customFormat="1" ht="15.75" hidden="1" x14ac:dyDescent="0.25">
      <c r="A153" s="45">
        <v>1</v>
      </c>
      <c r="B153" s="344" t="s">
        <v>172</v>
      </c>
      <c r="C153" s="40"/>
      <c r="D153" s="331"/>
      <c r="E153" s="93"/>
      <c r="F153" s="93"/>
      <c r="G153" s="116"/>
    </row>
    <row r="154" spans="1:7" s="324" customFormat="1" hidden="1" x14ac:dyDescent="0.25">
      <c r="A154" s="45">
        <v>1</v>
      </c>
      <c r="B154" s="52" t="s">
        <v>75</v>
      </c>
      <c r="C154" s="69">
        <v>340</v>
      </c>
      <c r="D154" s="116">
        <v>200</v>
      </c>
      <c r="E154" s="345">
        <v>8.5</v>
      </c>
      <c r="F154" s="93">
        <f>ROUND(G154/C154,0)</f>
        <v>5</v>
      </c>
      <c r="G154" s="116">
        <f>ROUND(D154*E154,0)</f>
        <v>1700</v>
      </c>
    </row>
    <row r="155" spans="1:7" s="324" customFormat="1" hidden="1" x14ac:dyDescent="0.25">
      <c r="A155" s="45">
        <v>1</v>
      </c>
      <c r="B155" s="70" t="s">
        <v>10</v>
      </c>
      <c r="C155" s="40"/>
      <c r="D155" s="353">
        <f t="shared" ref="D155:G156" si="6">D154</f>
        <v>200</v>
      </c>
      <c r="E155" s="365">
        <f t="shared" si="6"/>
        <v>8.5</v>
      </c>
      <c r="F155" s="243">
        <f t="shared" si="6"/>
        <v>5</v>
      </c>
      <c r="G155" s="353">
        <f t="shared" si="6"/>
        <v>1700</v>
      </c>
    </row>
    <row r="156" spans="1:7" s="324" customFormat="1" ht="18" hidden="1" customHeight="1" thickBot="1" x14ac:dyDescent="0.3">
      <c r="A156" s="45">
        <v>1</v>
      </c>
      <c r="B156" s="22" t="s">
        <v>141</v>
      </c>
      <c r="C156" s="40"/>
      <c r="D156" s="331">
        <f t="shared" si="6"/>
        <v>200</v>
      </c>
      <c r="E156" s="366">
        <f t="shared" si="6"/>
        <v>8.5</v>
      </c>
      <c r="F156" s="331">
        <f t="shared" si="6"/>
        <v>5</v>
      </c>
      <c r="G156" s="331">
        <f t="shared" si="6"/>
        <v>1700</v>
      </c>
    </row>
    <row r="157" spans="1:7" s="360" customFormat="1" ht="15.75" hidden="1" thickBot="1" x14ac:dyDescent="0.3">
      <c r="A157" s="45">
        <v>1</v>
      </c>
      <c r="B157" s="357" t="s">
        <v>11</v>
      </c>
      <c r="C157" s="358"/>
      <c r="D157" s="367"/>
      <c r="E157" s="367"/>
      <c r="F157" s="367"/>
      <c r="G157" s="367"/>
    </row>
    <row r="158" spans="1:7" x14ac:dyDescent="0.25">
      <c r="A158" s="45">
        <v>1</v>
      </c>
      <c r="B158" s="368"/>
      <c r="C158" s="362"/>
      <c r="D158" s="116"/>
      <c r="E158" s="116"/>
      <c r="F158" s="116"/>
      <c r="G158" s="116"/>
    </row>
    <row r="159" spans="1:7" ht="24" customHeight="1" x14ac:dyDescent="0.25">
      <c r="A159" s="45">
        <v>1</v>
      </c>
      <c r="B159" s="363" t="s">
        <v>104</v>
      </c>
      <c r="C159" s="40"/>
      <c r="D159" s="116"/>
      <c r="E159" s="116"/>
      <c r="F159" s="116"/>
      <c r="G159" s="116"/>
    </row>
    <row r="160" spans="1:7" ht="18.75" customHeight="1" x14ac:dyDescent="0.25">
      <c r="A160" s="45">
        <v>1</v>
      </c>
      <c r="B160" s="337" t="s">
        <v>5</v>
      </c>
      <c r="C160" s="40"/>
      <c r="D160" s="116"/>
      <c r="E160" s="116"/>
      <c r="F160" s="116"/>
      <c r="G160" s="116"/>
    </row>
    <row r="161" spans="1:8" ht="29.25" customHeight="1" x14ac:dyDescent="0.25">
      <c r="A161" s="45">
        <v>1</v>
      </c>
      <c r="B161" s="50" t="s">
        <v>132</v>
      </c>
      <c r="C161" s="38">
        <v>300</v>
      </c>
      <c r="D161" s="116">
        <v>1414</v>
      </c>
      <c r="E161" s="339">
        <v>13.7</v>
      </c>
      <c r="F161" s="93">
        <f t="shared" ref="F161:F166" si="7">ROUND(G161/C161,0)</f>
        <v>65</v>
      </c>
      <c r="G161" s="116">
        <f t="shared" ref="G161:G166" si="8">ROUND(D161*E161,0)</f>
        <v>19372</v>
      </c>
    </row>
    <row r="162" spans="1:8" x14ac:dyDescent="0.25">
      <c r="A162" s="45">
        <v>1</v>
      </c>
      <c r="B162" s="50" t="s">
        <v>133</v>
      </c>
      <c r="C162" s="38">
        <v>300</v>
      </c>
      <c r="D162" s="116">
        <v>170</v>
      </c>
      <c r="E162" s="339">
        <v>14</v>
      </c>
      <c r="F162" s="93">
        <f t="shared" si="7"/>
        <v>8</v>
      </c>
      <c r="G162" s="116">
        <f t="shared" si="8"/>
        <v>2380</v>
      </c>
    </row>
    <row r="163" spans="1:8" ht="15.75" customHeight="1" x14ac:dyDescent="0.25">
      <c r="A163" s="45">
        <v>1</v>
      </c>
      <c r="B163" s="50" t="s">
        <v>32</v>
      </c>
      <c r="C163" s="38">
        <v>300</v>
      </c>
      <c r="D163" s="116">
        <v>2382</v>
      </c>
      <c r="E163" s="339">
        <v>5.7</v>
      </c>
      <c r="F163" s="93">
        <f t="shared" si="7"/>
        <v>45</v>
      </c>
      <c r="G163" s="116">
        <f t="shared" si="8"/>
        <v>13577</v>
      </c>
    </row>
    <row r="164" spans="1:8" x14ac:dyDescent="0.25">
      <c r="A164" s="45">
        <v>1</v>
      </c>
      <c r="B164" s="50" t="s">
        <v>27</v>
      </c>
      <c r="C164" s="38">
        <v>340</v>
      </c>
      <c r="D164" s="116">
        <v>1800</v>
      </c>
      <c r="E164" s="339">
        <v>7.7</v>
      </c>
      <c r="F164" s="93">
        <f t="shared" si="7"/>
        <v>41</v>
      </c>
      <c r="G164" s="116">
        <f t="shared" si="8"/>
        <v>13860</v>
      </c>
    </row>
    <row r="165" spans="1:8" x14ac:dyDescent="0.25">
      <c r="A165" s="45">
        <v>1</v>
      </c>
      <c r="B165" s="50" t="s">
        <v>134</v>
      </c>
      <c r="C165" s="38">
        <v>330</v>
      </c>
      <c r="D165" s="116">
        <f>783+17</f>
        <v>800</v>
      </c>
      <c r="E165" s="339">
        <v>10</v>
      </c>
      <c r="F165" s="93">
        <f t="shared" si="7"/>
        <v>24</v>
      </c>
      <c r="G165" s="116">
        <f>ROUND(D165*E165,0)</f>
        <v>8000</v>
      </c>
      <c r="H165" s="369"/>
    </row>
    <row r="166" spans="1:8" x14ac:dyDescent="0.25">
      <c r="A166" s="45">
        <v>1</v>
      </c>
      <c r="B166" s="50" t="s">
        <v>254</v>
      </c>
      <c r="C166" s="38">
        <v>330</v>
      </c>
      <c r="D166" s="116">
        <v>324</v>
      </c>
      <c r="E166" s="339">
        <v>7.5</v>
      </c>
      <c r="F166" s="93">
        <f t="shared" si="7"/>
        <v>7</v>
      </c>
      <c r="G166" s="116">
        <f t="shared" si="8"/>
        <v>2430</v>
      </c>
    </row>
    <row r="167" spans="1:8" s="324" customFormat="1" ht="17.25" customHeight="1" x14ac:dyDescent="0.25">
      <c r="A167" s="45">
        <v>1</v>
      </c>
      <c r="B167" s="341" t="s">
        <v>6</v>
      </c>
      <c r="C167" s="51"/>
      <c r="D167" s="331">
        <f>SUM(D161:D166)</f>
        <v>6890</v>
      </c>
      <c r="E167" s="101">
        <f>G167/D167</f>
        <v>8.6529753265602327</v>
      </c>
      <c r="F167" s="78">
        <f>SUM(F161:F166)</f>
        <v>190</v>
      </c>
      <c r="G167" s="331">
        <f>SUM(G161:G166)</f>
        <v>59619</v>
      </c>
    </row>
    <row r="168" spans="1:8" s="324" customFormat="1" ht="17.25" customHeight="1" x14ac:dyDescent="0.25">
      <c r="A168" s="45">
        <v>1</v>
      </c>
      <c r="B168" s="15" t="s">
        <v>198</v>
      </c>
      <c r="C168" s="6"/>
      <c r="D168" s="93"/>
      <c r="E168" s="93"/>
      <c r="F168" s="93"/>
      <c r="G168" s="116"/>
    </row>
    <row r="169" spans="1:8" s="324" customFormat="1" ht="18" customHeight="1" x14ac:dyDescent="0.25">
      <c r="A169" s="45">
        <v>1</v>
      </c>
      <c r="B169" s="16" t="s">
        <v>146</v>
      </c>
      <c r="C169" s="6"/>
      <c r="D169" s="93">
        <f>D170+D171+D178+D186+D187+D188+D189+D190</f>
        <v>34424</v>
      </c>
      <c r="E169" s="93"/>
      <c r="F169" s="93"/>
      <c r="G169" s="116"/>
    </row>
    <row r="170" spans="1:8" s="324" customFormat="1" ht="18.75" customHeight="1" x14ac:dyDescent="0.25">
      <c r="A170" s="45">
        <v>1</v>
      </c>
      <c r="B170" s="16" t="s">
        <v>192</v>
      </c>
      <c r="C170" s="6"/>
      <c r="D170" s="93"/>
      <c r="E170" s="93"/>
      <c r="F170" s="93"/>
      <c r="G170" s="116"/>
    </row>
    <row r="171" spans="1:8" s="324" customFormat="1" ht="30" x14ac:dyDescent="0.25">
      <c r="A171" s="45">
        <v>1</v>
      </c>
      <c r="B171" s="16" t="s">
        <v>193</v>
      </c>
      <c r="C171" s="69"/>
      <c r="D171" s="110">
        <f>D172+D173+D174+D176</f>
        <v>0</v>
      </c>
      <c r="E171" s="93"/>
      <c r="F171" s="93"/>
      <c r="G171" s="116"/>
    </row>
    <row r="172" spans="1:8" s="324" customFormat="1" ht="30" x14ac:dyDescent="0.25">
      <c r="A172" s="45">
        <v>1</v>
      </c>
      <c r="B172" s="16" t="s">
        <v>194</v>
      </c>
      <c r="C172" s="69"/>
      <c r="D172" s="110"/>
      <c r="E172" s="93"/>
      <c r="F172" s="93"/>
      <c r="G172" s="116"/>
    </row>
    <row r="173" spans="1:8" s="324" customFormat="1" ht="30" x14ac:dyDescent="0.25">
      <c r="A173" s="45">
        <v>1</v>
      </c>
      <c r="B173" s="16" t="s">
        <v>195</v>
      </c>
      <c r="C173" s="69"/>
      <c r="D173" s="110"/>
      <c r="E173" s="93"/>
      <c r="F173" s="93"/>
      <c r="G173" s="116"/>
    </row>
    <row r="174" spans="1:8" s="324" customFormat="1" ht="45" x14ac:dyDescent="0.25">
      <c r="A174" s="45">
        <v>1</v>
      </c>
      <c r="B174" s="16" t="s">
        <v>262</v>
      </c>
      <c r="C174" s="69"/>
      <c r="D174" s="110"/>
      <c r="E174" s="93"/>
      <c r="F174" s="93"/>
      <c r="G174" s="116"/>
    </row>
    <row r="175" spans="1:8" s="324" customFormat="1" x14ac:dyDescent="0.25">
      <c r="A175" s="45">
        <v>1</v>
      </c>
      <c r="B175" s="197" t="s">
        <v>263</v>
      </c>
      <c r="C175" s="69"/>
      <c r="D175" s="110"/>
      <c r="E175" s="93"/>
      <c r="F175" s="93"/>
      <c r="G175" s="116"/>
    </row>
    <row r="176" spans="1:8" s="324" customFormat="1" ht="29.25" customHeight="1" x14ac:dyDescent="0.25">
      <c r="A176" s="45">
        <v>1</v>
      </c>
      <c r="B176" s="16" t="s">
        <v>264</v>
      </c>
      <c r="C176" s="69"/>
      <c r="D176" s="110"/>
      <c r="E176" s="93"/>
      <c r="F176" s="93"/>
      <c r="G176" s="116"/>
    </row>
    <row r="177" spans="1:7" s="324" customFormat="1" x14ac:dyDescent="0.25">
      <c r="A177" s="45">
        <v>1</v>
      </c>
      <c r="B177" s="197" t="s">
        <v>263</v>
      </c>
      <c r="C177" s="69"/>
      <c r="D177" s="110"/>
      <c r="E177" s="93"/>
      <c r="F177" s="93"/>
      <c r="G177" s="116"/>
    </row>
    <row r="178" spans="1:7" s="324" customFormat="1" ht="45" x14ac:dyDescent="0.25">
      <c r="A178" s="45">
        <v>1</v>
      </c>
      <c r="B178" s="16" t="s">
        <v>230</v>
      </c>
      <c r="C178" s="69"/>
      <c r="D178" s="110">
        <f>D179+D180+D182+D184</f>
        <v>0</v>
      </c>
      <c r="E178" s="93"/>
      <c r="F178" s="93"/>
      <c r="G178" s="116"/>
    </row>
    <row r="179" spans="1:7" s="324" customFormat="1" ht="30" x14ac:dyDescent="0.25">
      <c r="A179" s="45">
        <v>1</v>
      </c>
      <c r="B179" s="16" t="s">
        <v>231</v>
      </c>
      <c r="C179" s="69"/>
      <c r="D179" s="110"/>
      <c r="E179" s="93"/>
      <c r="F179" s="93"/>
      <c r="G179" s="116"/>
    </row>
    <row r="180" spans="1:7" s="324" customFormat="1" ht="60" x14ac:dyDescent="0.25">
      <c r="A180" s="45">
        <v>1</v>
      </c>
      <c r="B180" s="16" t="s">
        <v>265</v>
      </c>
      <c r="C180" s="69"/>
      <c r="D180" s="110"/>
      <c r="E180" s="93"/>
      <c r="F180" s="93"/>
      <c r="G180" s="116"/>
    </row>
    <row r="181" spans="1:7" s="324" customFormat="1" x14ac:dyDescent="0.25">
      <c r="A181" s="45">
        <v>1</v>
      </c>
      <c r="B181" s="197" t="s">
        <v>263</v>
      </c>
      <c r="C181" s="69"/>
      <c r="D181" s="110"/>
      <c r="E181" s="93"/>
      <c r="F181" s="93"/>
      <c r="G181" s="116"/>
    </row>
    <row r="182" spans="1:7" s="324" customFormat="1" ht="45" x14ac:dyDescent="0.25">
      <c r="A182" s="45">
        <v>1</v>
      </c>
      <c r="B182" s="16" t="s">
        <v>266</v>
      </c>
      <c r="C182" s="69"/>
      <c r="D182" s="110"/>
      <c r="E182" s="93"/>
      <c r="F182" s="93"/>
      <c r="G182" s="116"/>
    </row>
    <row r="183" spans="1:7" s="324" customFormat="1" x14ac:dyDescent="0.25">
      <c r="A183" s="45">
        <v>1</v>
      </c>
      <c r="B183" s="197" t="s">
        <v>263</v>
      </c>
      <c r="C183" s="69"/>
      <c r="D183" s="110"/>
      <c r="E183" s="93"/>
      <c r="F183" s="93"/>
      <c r="G183" s="116"/>
    </row>
    <row r="184" spans="1:7" s="324" customFormat="1" ht="30" x14ac:dyDescent="0.25">
      <c r="A184" s="45">
        <v>1</v>
      </c>
      <c r="B184" s="16" t="s">
        <v>232</v>
      </c>
      <c r="C184" s="69"/>
      <c r="D184" s="110"/>
      <c r="E184" s="93"/>
      <c r="F184" s="93"/>
      <c r="G184" s="116"/>
    </row>
    <row r="185" spans="1:7" s="324" customFormat="1" x14ac:dyDescent="0.25">
      <c r="A185" s="45">
        <v>1</v>
      </c>
      <c r="B185" s="197" t="s">
        <v>263</v>
      </c>
      <c r="C185" s="69"/>
      <c r="D185" s="110"/>
      <c r="E185" s="93"/>
      <c r="F185" s="93"/>
      <c r="G185" s="116"/>
    </row>
    <row r="186" spans="1:7" s="324" customFormat="1" ht="45" x14ac:dyDescent="0.25">
      <c r="A186" s="45">
        <v>1</v>
      </c>
      <c r="B186" s="16" t="s">
        <v>233</v>
      </c>
      <c r="C186" s="69"/>
      <c r="D186" s="110">
        <v>7200</v>
      </c>
      <c r="E186" s="93"/>
      <c r="F186" s="93"/>
      <c r="G186" s="116"/>
    </row>
    <row r="187" spans="1:7" s="324" customFormat="1" ht="30" x14ac:dyDescent="0.25">
      <c r="A187" s="45">
        <v>1</v>
      </c>
      <c r="B187" s="16" t="s">
        <v>234</v>
      </c>
      <c r="C187" s="69"/>
      <c r="D187" s="110"/>
      <c r="E187" s="93"/>
      <c r="F187" s="93"/>
      <c r="G187" s="116"/>
    </row>
    <row r="188" spans="1:7" s="324" customFormat="1" ht="30" x14ac:dyDescent="0.25">
      <c r="A188" s="45">
        <v>1</v>
      </c>
      <c r="B188" s="16" t="s">
        <v>235</v>
      </c>
      <c r="C188" s="69"/>
      <c r="D188" s="110"/>
      <c r="E188" s="93"/>
      <c r="F188" s="93"/>
      <c r="G188" s="116"/>
    </row>
    <row r="189" spans="1:7" s="324" customFormat="1" x14ac:dyDescent="0.25">
      <c r="A189" s="45">
        <v>1</v>
      </c>
      <c r="B189" s="16" t="s">
        <v>236</v>
      </c>
      <c r="C189" s="69"/>
      <c r="D189" s="93">
        <f>23224+4000</f>
        <v>27224</v>
      </c>
      <c r="E189" s="93"/>
      <c r="F189" s="93"/>
      <c r="G189" s="116"/>
    </row>
    <row r="190" spans="1:7" s="324" customFormat="1" x14ac:dyDescent="0.25">
      <c r="A190" s="45">
        <v>1</v>
      </c>
      <c r="B190" s="16" t="s">
        <v>271</v>
      </c>
      <c r="C190" s="69"/>
      <c r="D190" s="93"/>
      <c r="E190" s="93"/>
      <c r="F190" s="93"/>
      <c r="G190" s="116"/>
    </row>
    <row r="191" spans="1:7" s="324" customFormat="1" x14ac:dyDescent="0.25">
      <c r="A191" s="45">
        <v>1</v>
      </c>
      <c r="B191" s="152" t="s">
        <v>282</v>
      </c>
      <c r="C191" s="69"/>
      <c r="D191" s="93"/>
      <c r="E191" s="93"/>
      <c r="F191" s="93"/>
      <c r="G191" s="116"/>
    </row>
    <row r="192" spans="1:7" s="324" customFormat="1" x14ac:dyDescent="0.25">
      <c r="A192" s="45">
        <v>1</v>
      </c>
      <c r="B192" s="24" t="s">
        <v>144</v>
      </c>
      <c r="C192" s="6"/>
      <c r="D192" s="93">
        <f>11220-1213</f>
        <v>10007</v>
      </c>
      <c r="E192" s="93"/>
      <c r="F192" s="93"/>
      <c r="G192" s="116"/>
    </row>
    <row r="193" spans="1:7" s="324" customFormat="1" x14ac:dyDescent="0.25">
      <c r="A193" s="45">
        <v>1</v>
      </c>
      <c r="B193" s="152" t="s">
        <v>191</v>
      </c>
      <c r="C193" s="6"/>
      <c r="D193" s="93"/>
      <c r="E193" s="93"/>
      <c r="F193" s="93"/>
      <c r="G193" s="116"/>
    </row>
    <row r="194" spans="1:7" s="324" customFormat="1" ht="30" x14ac:dyDescent="0.25">
      <c r="A194" s="45">
        <v>1</v>
      </c>
      <c r="B194" s="24" t="s">
        <v>145</v>
      </c>
      <c r="C194" s="6"/>
      <c r="D194" s="93">
        <v>500</v>
      </c>
      <c r="E194" s="93"/>
      <c r="F194" s="93"/>
      <c r="G194" s="116"/>
    </row>
    <row r="195" spans="1:7" s="324" customFormat="1" ht="30" x14ac:dyDescent="0.25">
      <c r="A195" s="45">
        <v>1</v>
      </c>
      <c r="B195" s="153" t="s">
        <v>208</v>
      </c>
      <c r="C195" s="6"/>
      <c r="D195" s="93"/>
      <c r="E195" s="93"/>
      <c r="F195" s="93"/>
      <c r="G195" s="116"/>
    </row>
    <row r="196" spans="1:7" s="324" customFormat="1" x14ac:dyDescent="0.25">
      <c r="A196" s="45">
        <v>1</v>
      </c>
      <c r="B196" s="229" t="s">
        <v>268</v>
      </c>
      <c r="C196" s="6"/>
      <c r="D196" s="93"/>
      <c r="E196" s="93"/>
      <c r="F196" s="93"/>
      <c r="G196" s="116"/>
    </row>
    <row r="197" spans="1:7" s="324" customFormat="1" ht="30" x14ac:dyDescent="0.25">
      <c r="A197" s="45">
        <v>1</v>
      </c>
      <c r="B197" s="16" t="s">
        <v>219</v>
      </c>
      <c r="C197" s="6"/>
      <c r="D197" s="93">
        <v>500</v>
      </c>
      <c r="E197" s="93"/>
      <c r="F197" s="93"/>
      <c r="G197" s="116"/>
    </row>
    <row r="198" spans="1:7" s="324" customFormat="1" x14ac:dyDescent="0.25">
      <c r="A198" s="45">
        <v>1</v>
      </c>
      <c r="B198" s="17" t="s">
        <v>197</v>
      </c>
      <c r="C198" s="6"/>
      <c r="D198" s="78">
        <f>D169+ROUND(D192*3.2,0)+D194</f>
        <v>66946</v>
      </c>
      <c r="E198" s="93"/>
      <c r="F198" s="93"/>
      <c r="G198" s="116"/>
    </row>
    <row r="199" spans="1:7" s="324" customFormat="1" ht="17.25" customHeight="1" x14ac:dyDescent="0.25">
      <c r="A199" s="45">
        <v>1</v>
      </c>
      <c r="B199" s="142" t="s">
        <v>147</v>
      </c>
      <c r="C199" s="40"/>
      <c r="D199" s="331"/>
      <c r="E199" s="93"/>
      <c r="F199" s="93"/>
      <c r="G199" s="116"/>
    </row>
    <row r="200" spans="1:7" s="324" customFormat="1" ht="30" x14ac:dyDescent="0.25">
      <c r="A200" s="45">
        <v>1</v>
      </c>
      <c r="B200" s="50" t="s">
        <v>70</v>
      </c>
      <c r="C200" s="40"/>
      <c r="D200" s="116">
        <f>5389+400</f>
        <v>5789</v>
      </c>
      <c r="E200" s="93"/>
      <c r="F200" s="93"/>
      <c r="G200" s="116"/>
    </row>
    <row r="201" spans="1:7" s="324" customFormat="1" ht="30" x14ac:dyDescent="0.25">
      <c r="A201" s="45">
        <v>1</v>
      </c>
      <c r="B201" s="154" t="s">
        <v>71</v>
      </c>
      <c r="C201" s="40"/>
      <c r="D201" s="116">
        <f>5425+250</f>
        <v>5675</v>
      </c>
      <c r="E201" s="93"/>
      <c r="F201" s="93"/>
      <c r="G201" s="116"/>
    </row>
    <row r="202" spans="1:7" s="324" customFormat="1" ht="30" x14ac:dyDescent="0.25">
      <c r="A202" s="45">
        <v>1</v>
      </c>
      <c r="B202" s="36" t="s">
        <v>283</v>
      </c>
      <c r="C202" s="40"/>
      <c r="D202" s="116"/>
      <c r="E202" s="93"/>
      <c r="F202" s="93"/>
      <c r="G202" s="116"/>
    </row>
    <row r="203" spans="1:7" s="324" customFormat="1" ht="21" customHeight="1" x14ac:dyDescent="0.25">
      <c r="A203" s="45">
        <v>1</v>
      </c>
      <c r="B203" s="36" t="s">
        <v>36</v>
      </c>
      <c r="C203" s="40"/>
      <c r="D203" s="116">
        <v>1740</v>
      </c>
      <c r="E203" s="93"/>
      <c r="F203" s="93"/>
      <c r="G203" s="116"/>
    </row>
    <row r="204" spans="1:7" s="324" customFormat="1" ht="21" customHeight="1" x14ac:dyDescent="0.25">
      <c r="A204" s="45">
        <v>1</v>
      </c>
      <c r="B204" s="36" t="s">
        <v>19</v>
      </c>
      <c r="C204" s="40"/>
      <c r="D204" s="116">
        <f>1914+200</f>
        <v>2114</v>
      </c>
      <c r="E204" s="93"/>
      <c r="F204" s="93"/>
      <c r="G204" s="116"/>
    </row>
    <row r="205" spans="1:7" s="324" customFormat="1" ht="21" customHeight="1" x14ac:dyDescent="0.25">
      <c r="A205" s="45">
        <v>1</v>
      </c>
      <c r="B205" s="154" t="s">
        <v>67</v>
      </c>
      <c r="C205" s="40"/>
      <c r="D205" s="116">
        <v>2020</v>
      </c>
      <c r="E205" s="93"/>
      <c r="F205" s="93"/>
      <c r="G205" s="116"/>
    </row>
    <row r="206" spans="1:7" s="324" customFormat="1" ht="21" customHeight="1" x14ac:dyDescent="0.25">
      <c r="A206" s="45">
        <v>1</v>
      </c>
      <c r="B206" s="36" t="s">
        <v>21</v>
      </c>
      <c r="C206" s="40"/>
      <c r="D206" s="116">
        <v>2500</v>
      </c>
      <c r="E206" s="93"/>
      <c r="F206" s="93"/>
      <c r="G206" s="116"/>
    </row>
    <row r="207" spans="1:7" s="324" customFormat="1" ht="21" customHeight="1" x14ac:dyDescent="0.25">
      <c r="A207" s="45">
        <v>1</v>
      </c>
      <c r="B207" s="36" t="s">
        <v>213</v>
      </c>
      <c r="C207" s="40"/>
      <c r="D207" s="116">
        <v>50</v>
      </c>
      <c r="E207" s="93"/>
      <c r="F207" s="93"/>
      <c r="G207" s="116"/>
    </row>
    <row r="208" spans="1:7" s="324" customFormat="1" ht="21" customHeight="1" x14ac:dyDescent="0.25">
      <c r="A208" s="45">
        <v>1</v>
      </c>
      <c r="B208" s="154" t="s">
        <v>40</v>
      </c>
      <c r="C208" s="40"/>
      <c r="D208" s="116">
        <f>19848-5000</f>
        <v>14848</v>
      </c>
      <c r="E208" s="93"/>
      <c r="F208" s="93"/>
      <c r="G208" s="116"/>
    </row>
    <row r="209" spans="1:7" s="324" customFormat="1" ht="21" customHeight="1" x14ac:dyDescent="0.25">
      <c r="A209" s="45">
        <v>1</v>
      </c>
      <c r="B209" s="154" t="s">
        <v>217</v>
      </c>
      <c r="C209" s="40"/>
      <c r="D209" s="116">
        <v>1220</v>
      </c>
      <c r="E209" s="93"/>
      <c r="F209" s="93"/>
      <c r="G209" s="116"/>
    </row>
    <row r="210" spans="1:7" s="324" customFormat="1" ht="21" customHeight="1" x14ac:dyDescent="0.25">
      <c r="A210" s="45">
        <v>1</v>
      </c>
      <c r="B210" s="154" t="s">
        <v>61</v>
      </c>
      <c r="C210" s="40"/>
      <c r="D210" s="116">
        <f>1105-605</f>
        <v>500</v>
      </c>
      <c r="E210" s="93"/>
      <c r="F210" s="93"/>
      <c r="G210" s="116"/>
    </row>
    <row r="211" spans="1:7" s="324" customFormat="1" ht="21" customHeight="1" x14ac:dyDescent="0.25">
      <c r="A211" s="45">
        <v>1</v>
      </c>
      <c r="B211" s="154" t="s">
        <v>68</v>
      </c>
      <c r="C211" s="40"/>
      <c r="D211" s="116">
        <v>720</v>
      </c>
      <c r="E211" s="93"/>
      <c r="F211" s="93"/>
      <c r="G211" s="116"/>
    </row>
    <row r="212" spans="1:7" s="324" customFormat="1" ht="33.75" customHeight="1" x14ac:dyDescent="0.25">
      <c r="A212" s="45">
        <v>1</v>
      </c>
      <c r="B212" s="154" t="s">
        <v>218</v>
      </c>
      <c r="C212" s="40"/>
      <c r="D212" s="116">
        <v>48</v>
      </c>
      <c r="E212" s="93"/>
      <c r="F212" s="93"/>
      <c r="G212" s="116"/>
    </row>
    <row r="213" spans="1:7" s="324" customFormat="1" ht="21" customHeight="1" x14ac:dyDescent="0.25">
      <c r="A213" s="45">
        <v>1</v>
      </c>
      <c r="B213" s="36" t="s">
        <v>168</v>
      </c>
      <c r="C213" s="40"/>
      <c r="D213" s="116">
        <v>2206</v>
      </c>
      <c r="E213" s="93"/>
      <c r="F213" s="93"/>
      <c r="G213" s="116"/>
    </row>
    <row r="214" spans="1:7" s="324" customFormat="1" ht="34.5" customHeight="1" x14ac:dyDescent="0.25">
      <c r="A214" s="45">
        <v>1</v>
      </c>
      <c r="B214" s="36" t="s">
        <v>187</v>
      </c>
      <c r="C214" s="40"/>
      <c r="D214" s="116">
        <f>1572-700</f>
        <v>872</v>
      </c>
      <c r="E214" s="93"/>
      <c r="F214" s="93"/>
      <c r="G214" s="116"/>
    </row>
    <row r="215" spans="1:7" s="324" customFormat="1" ht="21" customHeight="1" x14ac:dyDescent="0.25">
      <c r="A215" s="45">
        <v>1</v>
      </c>
      <c r="B215" s="36" t="s">
        <v>20</v>
      </c>
      <c r="C215" s="40"/>
      <c r="D215" s="116">
        <f>3200+1150</f>
        <v>4350</v>
      </c>
      <c r="E215" s="93"/>
      <c r="F215" s="93"/>
      <c r="G215" s="116"/>
    </row>
    <row r="216" spans="1:7" s="324" customFormat="1" ht="21" customHeight="1" x14ac:dyDescent="0.25">
      <c r="A216" s="45">
        <v>1</v>
      </c>
      <c r="B216" s="36" t="s">
        <v>209</v>
      </c>
      <c r="C216" s="40"/>
      <c r="D216" s="116">
        <f>10900+1500</f>
        <v>12400</v>
      </c>
      <c r="E216" s="93"/>
      <c r="F216" s="93"/>
      <c r="G216" s="116"/>
    </row>
    <row r="217" spans="1:7" s="324" customFormat="1" ht="21" customHeight="1" x14ac:dyDescent="0.25">
      <c r="A217" s="45">
        <v>1</v>
      </c>
      <c r="B217" s="154" t="s">
        <v>18</v>
      </c>
      <c r="C217" s="40"/>
      <c r="D217" s="116">
        <v>280</v>
      </c>
      <c r="E217" s="93"/>
      <c r="F217" s="93"/>
      <c r="G217" s="116"/>
    </row>
    <row r="218" spans="1:7" s="324" customFormat="1" ht="21" customHeight="1" x14ac:dyDescent="0.25">
      <c r="A218" s="45">
        <v>1</v>
      </c>
      <c r="B218" s="36" t="s">
        <v>63</v>
      </c>
      <c r="C218" s="40"/>
      <c r="D218" s="116">
        <v>3000</v>
      </c>
      <c r="E218" s="93"/>
      <c r="F218" s="93"/>
      <c r="G218" s="116"/>
    </row>
    <row r="219" spans="1:7" s="324" customFormat="1" ht="21" customHeight="1" x14ac:dyDescent="0.25">
      <c r="A219" s="45">
        <v>1</v>
      </c>
      <c r="B219" s="36" t="s">
        <v>212</v>
      </c>
      <c r="C219" s="40"/>
      <c r="D219" s="116">
        <v>900</v>
      </c>
      <c r="E219" s="93"/>
      <c r="F219" s="93"/>
      <c r="G219" s="116"/>
    </row>
    <row r="220" spans="1:7" s="324" customFormat="1" ht="20.25" customHeight="1" x14ac:dyDescent="0.25">
      <c r="A220" s="45">
        <v>1</v>
      </c>
      <c r="B220" s="126" t="s">
        <v>8</v>
      </c>
      <c r="C220" s="40"/>
      <c r="D220" s="116"/>
      <c r="E220" s="93"/>
      <c r="F220" s="93"/>
      <c r="G220" s="116"/>
    </row>
    <row r="221" spans="1:7" s="324" customFormat="1" ht="18" customHeight="1" x14ac:dyDescent="0.25">
      <c r="A221" s="45">
        <v>1</v>
      </c>
      <c r="B221" s="344" t="s">
        <v>172</v>
      </c>
      <c r="C221" s="40"/>
      <c r="D221" s="116"/>
      <c r="E221" s="93"/>
      <c r="F221" s="93"/>
      <c r="G221" s="116"/>
    </row>
    <row r="222" spans="1:7" ht="21" customHeight="1" x14ac:dyDescent="0.25">
      <c r="A222" s="45">
        <v>1</v>
      </c>
      <c r="B222" s="50" t="s">
        <v>186</v>
      </c>
      <c r="C222" s="38">
        <v>300</v>
      </c>
      <c r="D222" s="116">
        <v>800</v>
      </c>
      <c r="E222" s="339">
        <v>21</v>
      </c>
      <c r="F222" s="93">
        <f>ROUND(G222/C222,0)</f>
        <v>56</v>
      </c>
      <c r="G222" s="116">
        <f>ROUND(D222*E222,0)</f>
        <v>16800</v>
      </c>
    </row>
    <row r="223" spans="1:7" s="324" customFormat="1" ht="16.5" customHeight="1" x14ac:dyDescent="0.25">
      <c r="A223" s="45">
        <v>1</v>
      </c>
      <c r="B223" s="370" t="s">
        <v>10</v>
      </c>
      <c r="C223" s="40"/>
      <c r="D223" s="331">
        <f>D222</f>
        <v>800</v>
      </c>
      <c r="E223" s="371">
        <f>G223/D223</f>
        <v>21</v>
      </c>
      <c r="F223" s="331">
        <f>F222</f>
        <v>56</v>
      </c>
      <c r="G223" s="331">
        <f>G222</f>
        <v>16800</v>
      </c>
    </row>
    <row r="224" spans="1:7" s="324" customFormat="1" ht="20.25" customHeight="1" x14ac:dyDescent="0.25">
      <c r="A224" s="45">
        <v>1</v>
      </c>
      <c r="B224" s="344" t="s">
        <v>23</v>
      </c>
      <c r="C224" s="38"/>
      <c r="D224" s="116"/>
      <c r="E224" s="339"/>
      <c r="F224" s="93"/>
      <c r="G224" s="116"/>
    </row>
    <row r="225" spans="1:7" s="324" customFormat="1" ht="18.75" customHeight="1" x14ac:dyDescent="0.25">
      <c r="A225" s="45">
        <v>1</v>
      </c>
      <c r="B225" s="131" t="s">
        <v>173</v>
      </c>
      <c r="C225" s="38">
        <v>240</v>
      </c>
      <c r="D225" s="116">
        <v>737</v>
      </c>
      <c r="E225" s="339">
        <v>8</v>
      </c>
      <c r="F225" s="93">
        <f>ROUND(G225/C225,0)</f>
        <v>25</v>
      </c>
      <c r="G225" s="116">
        <f>ROUND(D225*E225,0)</f>
        <v>5896</v>
      </c>
    </row>
    <row r="226" spans="1:7" s="324" customFormat="1" ht="18.75" customHeight="1" x14ac:dyDescent="0.25">
      <c r="A226" s="45">
        <v>1</v>
      </c>
      <c r="B226" s="131" t="s">
        <v>13</v>
      </c>
      <c r="C226" s="38">
        <v>240</v>
      </c>
      <c r="D226" s="116">
        <v>60</v>
      </c>
      <c r="E226" s="339">
        <v>3</v>
      </c>
      <c r="F226" s="93">
        <f>ROUND(G226/C226,0)</f>
        <v>1</v>
      </c>
      <c r="G226" s="116">
        <f>ROUND(D226*E226,0)</f>
        <v>180</v>
      </c>
    </row>
    <row r="227" spans="1:7" s="324" customFormat="1" ht="18.75" customHeight="1" x14ac:dyDescent="0.25">
      <c r="A227" s="45">
        <v>1</v>
      </c>
      <c r="B227" s="70" t="s">
        <v>174</v>
      </c>
      <c r="C227" s="372"/>
      <c r="D227" s="353">
        <f>D225+D226</f>
        <v>797</v>
      </c>
      <c r="E227" s="373">
        <f>G227/D227</f>
        <v>7.6235884567126728</v>
      </c>
      <c r="F227" s="353">
        <f>F225+F226</f>
        <v>26</v>
      </c>
      <c r="G227" s="353">
        <f>G225+G226</f>
        <v>6076</v>
      </c>
    </row>
    <row r="228" spans="1:7" s="324" customFormat="1" ht="24.75" customHeight="1" thickBot="1" x14ac:dyDescent="0.3">
      <c r="A228" s="45">
        <v>1</v>
      </c>
      <c r="B228" s="22" t="s">
        <v>141</v>
      </c>
      <c r="C228" s="354"/>
      <c r="D228" s="331">
        <f>D223+D227</f>
        <v>1597</v>
      </c>
      <c r="E228" s="374">
        <f>G228/D228</f>
        <v>14.324358171571697</v>
      </c>
      <c r="F228" s="331">
        <f>F223+F227</f>
        <v>82</v>
      </c>
      <c r="G228" s="331">
        <f>G223+G227</f>
        <v>22876</v>
      </c>
    </row>
    <row r="229" spans="1:7" s="360" customFormat="1" ht="16.5" customHeight="1" thickBot="1" x14ac:dyDescent="0.3">
      <c r="A229" s="45">
        <v>1</v>
      </c>
      <c r="B229" s="357" t="s">
        <v>11</v>
      </c>
      <c r="C229" s="358"/>
      <c r="D229" s="359"/>
      <c r="E229" s="359"/>
      <c r="F229" s="359"/>
      <c r="G229" s="359"/>
    </row>
    <row r="230" spans="1:7" ht="16.5" hidden="1" customHeight="1" x14ac:dyDescent="0.25">
      <c r="A230" s="45">
        <v>1</v>
      </c>
      <c r="B230" s="368"/>
      <c r="C230" s="362"/>
      <c r="D230" s="116"/>
      <c r="E230" s="116"/>
      <c r="F230" s="116"/>
      <c r="G230" s="116"/>
    </row>
    <row r="231" spans="1:7" ht="24" hidden="1" customHeight="1" x14ac:dyDescent="0.25">
      <c r="A231" s="45">
        <v>1</v>
      </c>
      <c r="B231" s="363" t="s">
        <v>166</v>
      </c>
      <c r="C231" s="38"/>
      <c r="D231" s="116"/>
      <c r="E231" s="116"/>
      <c r="F231" s="116"/>
      <c r="G231" s="116"/>
    </row>
    <row r="232" spans="1:7" ht="24.75" hidden="1" customHeight="1" x14ac:dyDescent="0.25">
      <c r="A232" s="45">
        <v>1</v>
      </c>
      <c r="B232" s="337" t="s">
        <v>5</v>
      </c>
      <c r="C232" s="38"/>
      <c r="D232" s="116"/>
      <c r="E232" s="116"/>
      <c r="F232" s="116"/>
      <c r="G232" s="116"/>
    </row>
    <row r="233" spans="1:7" ht="21" hidden="1" customHeight="1" x14ac:dyDescent="0.25">
      <c r="A233" s="45">
        <v>1</v>
      </c>
      <c r="B233" s="35" t="s">
        <v>76</v>
      </c>
      <c r="C233" s="38">
        <v>320</v>
      </c>
      <c r="D233" s="116">
        <v>1736</v>
      </c>
      <c r="E233" s="339">
        <v>7</v>
      </c>
      <c r="F233" s="93">
        <f t="shared" ref="F233:F246" si="9">ROUND(G233/C233,0)</f>
        <v>38</v>
      </c>
      <c r="G233" s="116">
        <f t="shared" ref="G233:G241" si="10">ROUND(D233*E233,0)</f>
        <v>12152</v>
      </c>
    </row>
    <row r="234" spans="1:7" ht="18" hidden="1" customHeight="1" x14ac:dyDescent="0.25">
      <c r="A234" s="45">
        <v>1</v>
      </c>
      <c r="B234" s="35" t="s">
        <v>88</v>
      </c>
      <c r="C234" s="38">
        <v>320</v>
      </c>
      <c r="D234" s="116">
        <v>253.4</v>
      </c>
      <c r="E234" s="339">
        <v>9</v>
      </c>
      <c r="F234" s="93">
        <f t="shared" si="9"/>
        <v>7</v>
      </c>
      <c r="G234" s="116">
        <f t="shared" si="10"/>
        <v>2281</v>
      </c>
    </row>
    <row r="235" spans="1:7" ht="18" hidden="1" customHeight="1" x14ac:dyDescent="0.25">
      <c r="A235" s="45">
        <v>1</v>
      </c>
      <c r="B235" s="35" t="s">
        <v>14</v>
      </c>
      <c r="C235" s="38">
        <v>320</v>
      </c>
      <c r="D235" s="116">
        <v>1077.8</v>
      </c>
      <c r="E235" s="339">
        <v>7</v>
      </c>
      <c r="F235" s="93">
        <f t="shared" si="9"/>
        <v>24</v>
      </c>
      <c r="G235" s="116">
        <f t="shared" si="10"/>
        <v>7545</v>
      </c>
    </row>
    <row r="236" spans="1:7" ht="18.75" hidden="1" customHeight="1" x14ac:dyDescent="0.25">
      <c r="A236" s="45">
        <v>1</v>
      </c>
      <c r="B236" s="35" t="s">
        <v>44</v>
      </c>
      <c r="C236" s="38">
        <v>320</v>
      </c>
      <c r="D236" s="116">
        <v>460</v>
      </c>
      <c r="E236" s="339">
        <v>14</v>
      </c>
      <c r="F236" s="93">
        <f t="shared" si="9"/>
        <v>20</v>
      </c>
      <c r="G236" s="116">
        <f t="shared" si="10"/>
        <v>6440</v>
      </c>
    </row>
    <row r="237" spans="1:7" ht="15.75" hidden="1" customHeight="1" x14ac:dyDescent="0.25">
      <c r="A237" s="45">
        <v>1</v>
      </c>
      <c r="B237" s="35" t="s">
        <v>43</v>
      </c>
      <c r="C237" s="38">
        <v>320</v>
      </c>
      <c r="D237" s="116">
        <v>296</v>
      </c>
      <c r="E237" s="339">
        <v>10</v>
      </c>
      <c r="F237" s="93">
        <f t="shared" si="9"/>
        <v>9</v>
      </c>
      <c r="G237" s="116">
        <f t="shared" si="10"/>
        <v>2960</v>
      </c>
    </row>
    <row r="238" spans="1:7" ht="18.75" hidden="1" customHeight="1" x14ac:dyDescent="0.25">
      <c r="A238" s="45">
        <v>1</v>
      </c>
      <c r="B238" s="35" t="s">
        <v>89</v>
      </c>
      <c r="C238" s="38">
        <v>320</v>
      </c>
      <c r="D238" s="116">
        <v>383.2</v>
      </c>
      <c r="E238" s="339">
        <v>13</v>
      </c>
      <c r="F238" s="93">
        <f t="shared" si="9"/>
        <v>16</v>
      </c>
      <c r="G238" s="116">
        <f t="shared" si="10"/>
        <v>4982</v>
      </c>
    </row>
    <row r="239" spans="1:7" ht="18" hidden="1" customHeight="1" x14ac:dyDescent="0.25">
      <c r="A239" s="45">
        <v>1</v>
      </c>
      <c r="B239" s="35" t="s">
        <v>90</v>
      </c>
      <c r="C239" s="38">
        <v>320</v>
      </c>
      <c r="D239" s="116">
        <v>160</v>
      </c>
      <c r="E239" s="339">
        <v>14.5</v>
      </c>
      <c r="F239" s="93">
        <f t="shared" si="9"/>
        <v>7</v>
      </c>
      <c r="G239" s="116">
        <f t="shared" si="10"/>
        <v>2320</v>
      </c>
    </row>
    <row r="240" spans="1:7" ht="15.75" hidden="1" customHeight="1" x14ac:dyDescent="0.25">
      <c r="A240" s="45">
        <v>1</v>
      </c>
      <c r="B240" s="35" t="s">
        <v>91</v>
      </c>
      <c r="C240" s="38">
        <v>320</v>
      </c>
      <c r="D240" s="116">
        <v>100</v>
      </c>
      <c r="E240" s="339">
        <v>9</v>
      </c>
      <c r="F240" s="93">
        <f t="shared" si="9"/>
        <v>3</v>
      </c>
      <c r="G240" s="116">
        <f t="shared" si="10"/>
        <v>900</v>
      </c>
    </row>
    <row r="241" spans="1:7" ht="18" hidden="1" customHeight="1" x14ac:dyDescent="0.25">
      <c r="A241" s="45">
        <v>1</v>
      </c>
      <c r="B241" s="35" t="s">
        <v>92</v>
      </c>
      <c r="C241" s="38">
        <v>320</v>
      </c>
      <c r="D241" s="116">
        <v>165</v>
      </c>
      <c r="E241" s="339">
        <v>15.5</v>
      </c>
      <c r="F241" s="93">
        <f t="shared" si="9"/>
        <v>8</v>
      </c>
      <c r="G241" s="116">
        <f t="shared" si="10"/>
        <v>2558</v>
      </c>
    </row>
    <row r="242" spans="1:7" ht="15.75" hidden="1" customHeight="1" x14ac:dyDescent="0.25">
      <c r="A242" s="45">
        <v>1</v>
      </c>
      <c r="B242" s="35" t="s">
        <v>80</v>
      </c>
      <c r="C242" s="38">
        <v>320</v>
      </c>
      <c r="D242" s="116">
        <v>472</v>
      </c>
      <c r="E242" s="339">
        <v>13</v>
      </c>
      <c r="F242" s="93">
        <f t="shared" si="9"/>
        <v>19</v>
      </c>
      <c r="G242" s="116">
        <f>ROUND(D242*E242,0)</f>
        <v>6136</v>
      </c>
    </row>
    <row r="243" spans="1:7" ht="15.75" hidden="1" customHeight="1" x14ac:dyDescent="0.25">
      <c r="A243" s="45">
        <v>1</v>
      </c>
      <c r="B243" s="35" t="s">
        <v>75</v>
      </c>
      <c r="C243" s="38">
        <v>320</v>
      </c>
      <c r="D243" s="116">
        <v>754.8</v>
      </c>
      <c r="E243" s="339">
        <v>11</v>
      </c>
      <c r="F243" s="93">
        <f t="shared" si="9"/>
        <v>26</v>
      </c>
      <c r="G243" s="116">
        <f>ROUND(D243*E243,0)</f>
        <v>8303</v>
      </c>
    </row>
    <row r="244" spans="1:7" ht="18" hidden="1" customHeight="1" x14ac:dyDescent="0.25">
      <c r="A244" s="45">
        <v>1</v>
      </c>
      <c r="B244" s="35" t="s">
        <v>93</v>
      </c>
      <c r="C244" s="38">
        <v>320</v>
      </c>
      <c r="D244" s="116">
        <v>277.60000000000002</v>
      </c>
      <c r="E244" s="339">
        <v>23.5</v>
      </c>
      <c r="F244" s="93">
        <f t="shared" si="9"/>
        <v>20</v>
      </c>
      <c r="G244" s="116">
        <f>ROUND(D244*E244,0)</f>
        <v>6524</v>
      </c>
    </row>
    <row r="245" spans="1:7" ht="18" hidden="1" customHeight="1" x14ac:dyDescent="0.25">
      <c r="A245" s="45">
        <v>1</v>
      </c>
      <c r="B245" s="35" t="s">
        <v>270</v>
      </c>
      <c r="C245" s="38">
        <v>320</v>
      </c>
      <c r="D245" s="116">
        <v>976</v>
      </c>
      <c r="E245" s="375">
        <v>13.5</v>
      </c>
      <c r="F245" s="93">
        <f t="shared" si="9"/>
        <v>41</v>
      </c>
      <c r="G245" s="116">
        <f>ROUND(D245*E245,0)</f>
        <v>13176</v>
      </c>
    </row>
    <row r="246" spans="1:7" ht="15.75" hidden="1" customHeight="1" x14ac:dyDescent="0.25">
      <c r="A246" s="45">
        <v>1</v>
      </c>
      <c r="B246" s="35" t="s">
        <v>31</v>
      </c>
      <c r="C246" s="38">
        <v>310</v>
      </c>
      <c r="D246" s="116">
        <v>3744.4</v>
      </c>
      <c r="E246" s="375">
        <v>6</v>
      </c>
      <c r="F246" s="93">
        <f t="shared" si="9"/>
        <v>72</v>
      </c>
      <c r="G246" s="116">
        <f>ROUND(D246*E246,0)</f>
        <v>22466</v>
      </c>
    </row>
    <row r="247" spans="1:7" s="324" customFormat="1" ht="18" hidden="1" customHeight="1" x14ac:dyDescent="0.25">
      <c r="A247" s="45">
        <v>1</v>
      </c>
      <c r="B247" s="341" t="s">
        <v>6</v>
      </c>
      <c r="C247" s="38"/>
      <c r="D247" s="331">
        <f>SUM(D233:D246)</f>
        <v>10856.2</v>
      </c>
      <c r="E247" s="101">
        <f>G247/D247</f>
        <v>9.0955398758313208</v>
      </c>
      <c r="F247" s="331">
        <f>SUM(F233:F246)</f>
        <v>310</v>
      </c>
      <c r="G247" s="331">
        <f>SUM(G233:G246)</f>
        <v>98743</v>
      </c>
    </row>
    <row r="248" spans="1:7" s="324" customFormat="1" ht="17.25" hidden="1" customHeight="1" x14ac:dyDescent="0.25">
      <c r="A248" s="45">
        <v>1</v>
      </c>
      <c r="B248" s="15" t="s">
        <v>198</v>
      </c>
      <c r="C248" s="6"/>
      <c r="D248" s="93"/>
      <c r="E248" s="93"/>
      <c r="F248" s="93"/>
      <c r="G248" s="116"/>
    </row>
    <row r="249" spans="1:7" s="324" customFormat="1" ht="18.75" hidden="1" customHeight="1" x14ac:dyDescent="0.25">
      <c r="A249" s="45">
        <v>1</v>
      </c>
      <c r="B249" s="16" t="s">
        <v>146</v>
      </c>
      <c r="C249" s="6"/>
      <c r="D249" s="93">
        <f>D250+D251+D258+D266+D267+D268+D269+D270</f>
        <v>76630</v>
      </c>
      <c r="E249" s="93"/>
      <c r="F249" s="93"/>
      <c r="G249" s="116"/>
    </row>
    <row r="250" spans="1:7" s="324" customFormat="1" hidden="1" x14ac:dyDescent="0.25">
      <c r="A250" s="45">
        <v>1</v>
      </c>
      <c r="B250" s="16" t="s">
        <v>192</v>
      </c>
      <c r="C250" s="6"/>
      <c r="D250" s="93">
        <v>6630</v>
      </c>
      <c r="E250" s="93"/>
      <c r="F250" s="93"/>
      <c r="G250" s="116"/>
    </row>
    <row r="251" spans="1:7" s="324" customFormat="1" ht="30" hidden="1" x14ac:dyDescent="0.25">
      <c r="A251" s="45">
        <v>1</v>
      </c>
      <c r="B251" s="16" t="s">
        <v>193</v>
      </c>
      <c r="C251" s="69"/>
      <c r="D251" s="110">
        <f>D252+D253+D254+D256</f>
        <v>0</v>
      </c>
      <c r="E251" s="93"/>
      <c r="F251" s="93"/>
      <c r="G251" s="116"/>
    </row>
    <row r="252" spans="1:7" s="324" customFormat="1" ht="30" hidden="1" x14ac:dyDescent="0.25">
      <c r="A252" s="45">
        <v>1</v>
      </c>
      <c r="B252" s="16" t="s">
        <v>194</v>
      </c>
      <c r="C252" s="69"/>
      <c r="D252" s="110"/>
      <c r="E252" s="93"/>
      <c r="F252" s="93"/>
      <c r="G252" s="116"/>
    </row>
    <row r="253" spans="1:7" s="324" customFormat="1" ht="30" hidden="1" x14ac:dyDescent="0.25">
      <c r="A253" s="45">
        <v>1</v>
      </c>
      <c r="B253" s="16" t="s">
        <v>195</v>
      </c>
      <c r="C253" s="69"/>
      <c r="D253" s="110"/>
      <c r="E253" s="93"/>
      <c r="F253" s="93"/>
      <c r="G253" s="116"/>
    </row>
    <row r="254" spans="1:7" s="324" customFormat="1" ht="45" hidden="1" x14ac:dyDescent="0.25">
      <c r="A254" s="45">
        <v>1</v>
      </c>
      <c r="B254" s="16" t="s">
        <v>262</v>
      </c>
      <c r="C254" s="69"/>
      <c r="D254" s="110"/>
      <c r="E254" s="93"/>
      <c r="F254" s="93"/>
      <c r="G254" s="116"/>
    </row>
    <row r="255" spans="1:7" s="324" customFormat="1" hidden="1" x14ac:dyDescent="0.25">
      <c r="A255" s="45">
        <v>1</v>
      </c>
      <c r="B255" s="197" t="s">
        <v>263</v>
      </c>
      <c r="C255" s="69"/>
      <c r="D255" s="110"/>
      <c r="E255" s="93"/>
      <c r="F255" s="93"/>
      <c r="G255" s="116"/>
    </row>
    <row r="256" spans="1:7" s="324" customFormat="1" ht="30" hidden="1" x14ac:dyDescent="0.25">
      <c r="A256" s="45">
        <v>1</v>
      </c>
      <c r="B256" s="16" t="s">
        <v>264</v>
      </c>
      <c r="C256" s="69"/>
      <c r="D256" s="110"/>
      <c r="E256" s="93"/>
      <c r="F256" s="93"/>
      <c r="G256" s="116"/>
    </row>
    <row r="257" spans="1:7" s="324" customFormat="1" hidden="1" x14ac:dyDescent="0.25">
      <c r="A257" s="45">
        <v>1</v>
      </c>
      <c r="B257" s="197" t="s">
        <v>263</v>
      </c>
      <c r="C257" s="69"/>
      <c r="D257" s="110"/>
      <c r="E257" s="93"/>
      <c r="F257" s="93"/>
      <c r="G257" s="116"/>
    </row>
    <row r="258" spans="1:7" s="324" customFormat="1" ht="30" hidden="1" customHeight="1" x14ac:dyDescent="0.25">
      <c r="A258" s="45">
        <v>1</v>
      </c>
      <c r="B258" s="16" t="s">
        <v>230</v>
      </c>
      <c r="C258" s="69"/>
      <c r="D258" s="110">
        <f>D259+D260+D262+D264</f>
        <v>0</v>
      </c>
      <c r="E258" s="93"/>
      <c r="F258" s="93"/>
      <c r="G258" s="116"/>
    </row>
    <row r="259" spans="1:7" s="324" customFormat="1" ht="30" hidden="1" x14ac:dyDescent="0.25">
      <c r="A259" s="45">
        <v>1</v>
      </c>
      <c r="B259" s="16" t="s">
        <v>231</v>
      </c>
      <c r="C259" s="69"/>
      <c r="D259" s="110"/>
      <c r="E259" s="93"/>
      <c r="F259" s="93"/>
      <c r="G259" s="116"/>
    </row>
    <row r="260" spans="1:7" s="324" customFormat="1" ht="60" hidden="1" x14ac:dyDescent="0.25">
      <c r="A260" s="45">
        <v>1</v>
      </c>
      <c r="B260" s="16" t="s">
        <v>265</v>
      </c>
      <c r="C260" s="69"/>
      <c r="D260" s="110"/>
      <c r="E260" s="93"/>
      <c r="F260" s="93"/>
      <c r="G260" s="116"/>
    </row>
    <row r="261" spans="1:7" s="324" customFormat="1" hidden="1" x14ac:dyDescent="0.25">
      <c r="A261" s="45">
        <v>1</v>
      </c>
      <c r="B261" s="197" t="s">
        <v>263</v>
      </c>
      <c r="C261" s="69"/>
      <c r="D261" s="110"/>
      <c r="E261" s="93"/>
      <c r="F261" s="93"/>
      <c r="G261" s="116"/>
    </row>
    <row r="262" spans="1:7" s="324" customFormat="1" ht="45" hidden="1" x14ac:dyDescent="0.25">
      <c r="A262" s="45">
        <v>1</v>
      </c>
      <c r="B262" s="16" t="s">
        <v>266</v>
      </c>
      <c r="C262" s="69"/>
      <c r="D262" s="110"/>
      <c r="E262" s="93"/>
      <c r="F262" s="93"/>
      <c r="G262" s="116"/>
    </row>
    <row r="263" spans="1:7" s="324" customFormat="1" hidden="1" x14ac:dyDescent="0.25">
      <c r="A263" s="45">
        <v>1</v>
      </c>
      <c r="B263" s="197" t="s">
        <v>263</v>
      </c>
      <c r="C263" s="69"/>
      <c r="D263" s="110"/>
      <c r="E263" s="93"/>
      <c r="F263" s="93"/>
      <c r="G263" s="116"/>
    </row>
    <row r="264" spans="1:7" s="324" customFormat="1" ht="30" hidden="1" x14ac:dyDescent="0.25">
      <c r="A264" s="45">
        <v>1</v>
      </c>
      <c r="B264" s="16" t="s">
        <v>232</v>
      </c>
      <c r="C264" s="69"/>
      <c r="D264" s="110"/>
      <c r="E264" s="93"/>
      <c r="F264" s="93"/>
      <c r="G264" s="116"/>
    </row>
    <row r="265" spans="1:7" s="324" customFormat="1" hidden="1" x14ac:dyDescent="0.25">
      <c r="A265" s="45">
        <v>1</v>
      </c>
      <c r="B265" s="197" t="s">
        <v>263</v>
      </c>
      <c r="C265" s="69"/>
      <c r="D265" s="110"/>
      <c r="E265" s="93"/>
      <c r="F265" s="93"/>
      <c r="G265" s="116"/>
    </row>
    <row r="266" spans="1:7" s="324" customFormat="1" ht="45" hidden="1" x14ac:dyDescent="0.25">
      <c r="A266" s="45">
        <v>1</v>
      </c>
      <c r="B266" s="16" t="s">
        <v>233</v>
      </c>
      <c r="C266" s="69"/>
      <c r="D266" s="110">
        <v>10000</v>
      </c>
      <c r="E266" s="93"/>
      <c r="F266" s="93"/>
      <c r="G266" s="116"/>
    </row>
    <row r="267" spans="1:7" s="324" customFormat="1" ht="30" hidden="1" x14ac:dyDescent="0.25">
      <c r="A267" s="45">
        <v>1</v>
      </c>
      <c r="B267" s="16" t="s">
        <v>234</v>
      </c>
      <c r="C267" s="69"/>
      <c r="D267" s="110"/>
      <c r="E267" s="93"/>
      <c r="F267" s="93"/>
      <c r="G267" s="116"/>
    </row>
    <row r="268" spans="1:7" s="324" customFormat="1" ht="30" hidden="1" x14ac:dyDescent="0.25">
      <c r="A268" s="45">
        <v>1</v>
      </c>
      <c r="B268" s="16" t="s">
        <v>235</v>
      </c>
      <c r="C268" s="69"/>
      <c r="D268" s="110"/>
      <c r="E268" s="93"/>
      <c r="F268" s="93"/>
      <c r="G268" s="116"/>
    </row>
    <row r="269" spans="1:7" s="324" customFormat="1" hidden="1" x14ac:dyDescent="0.25">
      <c r="A269" s="45">
        <v>1</v>
      </c>
      <c r="B269" s="16" t="s">
        <v>236</v>
      </c>
      <c r="C269" s="69"/>
      <c r="D269" s="93">
        <v>60000</v>
      </c>
      <c r="E269" s="93"/>
      <c r="F269" s="93"/>
      <c r="G269" s="116"/>
    </row>
    <row r="270" spans="1:7" s="324" customFormat="1" hidden="1" x14ac:dyDescent="0.25">
      <c r="A270" s="45">
        <v>1</v>
      </c>
      <c r="B270" s="16" t="s">
        <v>271</v>
      </c>
      <c r="C270" s="69"/>
      <c r="D270" s="93"/>
      <c r="E270" s="93"/>
      <c r="F270" s="93"/>
      <c r="G270" s="116"/>
    </row>
    <row r="271" spans="1:7" s="324" customFormat="1" hidden="1" x14ac:dyDescent="0.25">
      <c r="A271" s="45">
        <v>1</v>
      </c>
      <c r="B271" s="152" t="s">
        <v>282</v>
      </c>
      <c r="C271" s="69"/>
      <c r="D271" s="93"/>
      <c r="E271" s="93"/>
      <c r="F271" s="93"/>
      <c r="G271" s="116"/>
    </row>
    <row r="272" spans="1:7" s="324" customFormat="1" hidden="1" x14ac:dyDescent="0.25">
      <c r="A272" s="45">
        <v>1</v>
      </c>
      <c r="B272" s="24" t="s">
        <v>144</v>
      </c>
      <c r="C272" s="6"/>
      <c r="D272" s="93">
        <v>4450</v>
      </c>
      <c r="E272" s="93"/>
      <c r="F272" s="93"/>
      <c r="G272" s="116"/>
    </row>
    <row r="273" spans="1:7" s="324" customFormat="1" hidden="1" x14ac:dyDescent="0.25">
      <c r="A273" s="45">
        <v>1</v>
      </c>
      <c r="B273" s="152" t="s">
        <v>191</v>
      </c>
      <c r="C273" s="6"/>
      <c r="D273" s="93"/>
      <c r="E273" s="93"/>
      <c r="F273" s="93"/>
      <c r="G273" s="116"/>
    </row>
    <row r="274" spans="1:7" s="324" customFormat="1" ht="30" hidden="1" x14ac:dyDescent="0.25">
      <c r="A274" s="45">
        <v>1</v>
      </c>
      <c r="B274" s="24" t="s">
        <v>145</v>
      </c>
      <c r="C274" s="6"/>
      <c r="D274" s="93">
        <v>26000</v>
      </c>
      <c r="E274" s="93"/>
      <c r="F274" s="93"/>
      <c r="G274" s="116"/>
    </row>
    <row r="275" spans="1:7" s="324" customFormat="1" ht="30" hidden="1" x14ac:dyDescent="0.25">
      <c r="A275" s="45">
        <v>1</v>
      </c>
      <c r="B275" s="152" t="s">
        <v>208</v>
      </c>
      <c r="C275" s="6"/>
      <c r="D275" s="93">
        <v>17000</v>
      </c>
      <c r="E275" s="93"/>
      <c r="F275" s="93"/>
      <c r="G275" s="116"/>
    </row>
    <row r="276" spans="1:7" s="324" customFormat="1" hidden="1" x14ac:dyDescent="0.25">
      <c r="A276" s="45">
        <v>1</v>
      </c>
      <c r="B276" s="229" t="s">
        <v>268</v>
      </c>
      <c r="C276" s="6"/>
      <c r="D276" s="93">
        <v>9000</v>
      </c>
      <c r="E276" s="93"/>
      <c r="F276" s="93"/>
      <c r="G276" s="116"/>
    </row>
    <row r="277" spans="1:7" s="324" customFormat="1" ht="18.75" hidden="1" customHeight="1" x14ac:dyDescent="0.25">
      <c r="A277" s="45">
        <v>1</v>
      </c>
      <c r="B277" s="17" t="s">
        <v>197</v>
      </c>
      <c r="C277" s="6"/>
      <c r="D277" s="78">
        <f>D249+D272*3.2+D274</f>
        <v>116870</v>
      </c>
      <c r="E277" s="93"/>
      <c r="F277" s="93"/>
      <c r="G277" s="116"/>
    </row>
    <row r="278" spans="1:7" s="324" customFormat="1" ht="18.75" hidden="1" customHeight="1" x14ac:dyDescent="0.25">
      <c r="A278" s="45">
        <v>1</v>
      </c>
      <c r="B278" s="142" t="s">
        <v>147</v>
      </c>
      <c r="C278" s="40"/>
      <c r="D278" s="353"/>
      <c r="E278" s="93"/>
      <c r="F278" s="93"/>
      <c r="G278" s="116"/>
    </row>
    <row r="279" spans="1:7" s="324" customFormat="1" hidden="1" x14ac:dyDescent="0.25">
      <c r="A279" s="45">
        <v>1</v>
      </c>
      <c r="B279" s="154" t="s">
        <v>36</v>
      </c>
      <c r="C279" s="40"/>
      <c r="D279" s="116">
        <v>50000</v>
      </c>
      <c r="E279" s="93"/>
      <c r="F279" s="93"/>
      <c r="G279" s="116"/>
    </row>
    <row r="280" spans="1:7" s="324" customFormat="1" hidden="1" x14ac:dyDescent="0.25">
      <c r="A280" s="45">
        <v>1</v>
      </c>
      <c r="B280" s="376" t="s">
        <v>19</v>
      </c>
      <c r="C280" s="40"/>
      <c r="D280" s="116"/>
      <c r="E280" s="93"/>
      <c r="F280" s="93"/>
      <c r="G280" s="116"/>
    </row>
    <row r="281" spans="1:7" s="324" customFormat="1" hidden="1" x14ac:dyDescent="0.25">
      <c r="A281" s="45">
        <v>1</v>
      </c>
      <c r="B281" s="377" t="s">
        <v>21</v>
      </c>
      <c r="C281" s="40"/>
      <c r="D281" s="116">
        <v>1000</v>
      </c>
      <c r="E281" s="93"/>
      <c r="F281" s="93"/>
      <c r="G281" s="116"/>
    </row>
    <row r="282" spans="1:7" s="324" customFormat="1" ht="30" hidden="1" x14ac:dyDescent="0.25">
      <c r="A282" s="45">
        <v>1</v>
      </c>
      <c r="B282" s="26" t="s">
        <v>213</v>
      </c>
      <c r="C282" s="40"/>
      <c r="D282" s="116">
        <v>200</v>
      </c>
      <c r="E282" s="93"/>
      <c r="F282" s="93"/>
      <c r="G282" s="116"/>
    </row>
    <row r="283" spans="1:7" s="324" customFormat="1" hidden="1" x14ac:dyDescent="0.25">
      <c r="A283" s="45">
        <v>1</v>
      </c>
      <c r="B283" s="154" t="s">
        <v>40</v>
      </c>
      <c r="C283" s="40"/>
      <c r="D283" s="116">
        <v>4000</v>
      </c>
      <c r="E283" s="93"/>
      <c r="F283" s="93"/>
      <c r="G283" s="116"/>
    </row>
    <row r="284" spans="1:7" s="324" customFormat="1" ht="30" hidden="1" x14ac:dyDescent="0.25">
      <c r="A284" s="45">
        <v>1</v>
      </c>
      <c r="B284" s="154" t="s">
        <v>73</v>
      </c>
      <c r="C284" s="40"/>
      <c r="D284" s="116">
        <v>250</v>
      </c>
      <c r="E284" s="93"/>
      <c r="F284" s="93"/>
      <c r="G284" s="116"/>
    </row>
    <row r="285" spans="1:7" s="324" customFormat="1" hidden="1" x14ac:dyDescent="0.25">
      <c r="A285" s="45">
        <v>1</v>
      </c>
      <c r="B285" s="26" t="s">
        <v>61</v>
      </c>
      <c r="C285" s="40"/>
      <c r="D285" s="116">
        <v>2100</v>
      </c>
      <c r="E285" s="93"/>
      <c r="F285" s="93"/>
      <c r="G285" s="116"/>
    </row>
    <row r="286" spans="1:7" s="324" customFormat="1" hidden="1" x14ac:dyDescent="0.25">
      <c r="A286" s="45">
        <v>1</v>
      </c>
      <c r="B286" s="26" t="s">
        <v>68</v>
      </c>
      <c r="C286" s="40"/>
      <c r="D286" s="116">
        <v>750</v>
      </c>
      <c r="E286" s="93"/>
      <c r="F286" s="93"/>
      <c r="G286" s="116"/>
    </row>
    <row r="287" spans="1:7" s="324" customFormat="1" hidden="1" x14ac:dyDescent="0.25">
      <c r="A287" s="45">
        <v>1</v>
      </c>
      <c r="B287" s="26" t="s">
        <v>65</v>
      </c>
      <c r="C287" s="40"/>
      <c r="D287" s="116">
        <v>450</v>
      </c>
      <c r="E287" s="93"/>
      <c r="F287" s="93"/>
      <c r="G287" s="116"/>
    </row>
    <row r="288" spans="1:7" s="324" customFormat="1" ht="30" hidden="1" x14ac:dyDescent="0.25">
      <c r="A288" s="45">
        <v>1</v>
      </c>
      <c r="B288" s="154" t="s">
        <v>226</v>
      </c>
      <c r="C288" s="40"/>
      <c r="D288" s="116">
        <v>40</v>
      </c>
      <c r="E288" s="93"/>
      <c r="F288" s="93"/>
      <c r="G288" s="116"/>
    </row>
    <row r="289" spans="1:7" s="324" customFormat="1" hidden="1" x14ac:dyDescent="0.25">
      <c r="A289" s="45">
        <v>1</v>
      </c>
      <c r="B289" s="154" t="s">
        <v>20</v>
      </c>
      <c r="C289" s="40"/>
      <c r="D289" s="116">
        <v>2000</v>
      </c>
      <c r="E289" s="93"/>
      <c r="F289" s="93"/>
      <c r="G289" s="116"/>
    </row>
    <row r="290" spans="1:7" s="324" customFormat="1" hidden="1" x14ac:dyDescent="0.25">
      <c r="A290" s="45">
        <v>1</v>
      </c>
      <c r="B290" s="154" t="s">
        <v>209</v>
      </c>
      <c r="C290" s="40"/>
      <c r="D290" s="116">
        <v>10500</v>
      </c>
      <c r="E290" s="93"/>
      <c r="F290" s="93"/>
      <c r="G290" s="116"/>
    </row>
    <row r="291" spans="1:7" s="324" customFormat="1" hidden="1" x14ac:dyDescent="0.25">
      <c r="A291" s="45">
        <v>1</v>
      </c>
      <c r="B291" s="154" t="s">
        <v>18</v>
      </c>
      <c r="C291" s="40"/>
      <c r="D291" s="116">
        <v>50</v>
      </c>
      <c r="E291" s="93"/>
      <c r="F291" s="93"/>
      <c r="G291" s="116"/>
    </row>
    <row r="292" spans="1:7" s="324" customFormat="1" hidden="1" x14ac:dyDescent="0.25">
      <c r="A292" s="45">
        <v>1</v>
      </c>
      <c r="B292" s="154" t="s">
        <v>34</v>
      </c>
      <c r="C292" s="40"/>
      <c r="D292" s="116">
        <v>1000</v>
      </c>
      <c r="E292" s="93"/>
      <c r="F292" s="93"/>
      <c r="G292" s="116"/>
    </row>
    <row r="293" spans="1:7" s="324" customFormat="1" hidden="1" x14ac:dyDescent="0.25">
      <c r="A293" s="45">
        <v>1</v>
      </c>
      <c r="B293" s="154" t="s">
        <v>63</v>
      </c>
      <c r="C293" s="40"/>
      <c r="D293" s="116">
        <v>1000</v>
      </c>
      <c r="E293" s="93"/>
      <c r="F293" s="93"/>
      <c r="G293" s="116"/>
    </row>
    <row r="294" spans="1:7" s="324" customFormat="1" hidden="1" x14ac:dyDescent="0.25">
      <c r="A294" s="45">
        <v>1</v>
      </c>
      <c r="B294" s="154" t="s">
        <v>62</v>
      </c>
      <c r="C294" s="40"/>
      <c r="D294" s="116">
        <v>100</v>
      </c>
      <c r="E294" s="93"/>
      <c r="F294" s="93"/>
      <c r="G294" s="116"/>
    </row>
    <row r="295" spans="1:7" s="324" customFormat="1" hidden="1" x14ac:dyDescent="0.25">
      <c r="A295" s="45">
        <v>1</v>
      </c>
      <c r="B295" s="154" t="s">
        <v>212</v>
      </c>
      <c r="C295" s="40"/>
      <c r="D295" s="116">
        <v>1750</v>
      </c>
      <c r="E295" s="93"/>
      <c r="F295" s="93"/>
      <c r="G295" s="116"/>
    </row>
    <row r="296" spans="1:7" s="324" customFormat="1" hidden="1" x14ac:dyDescent="0.25">
      <c r="A296" s="45">
        <v>1</v>
      </c>
      <c r="B296" s="154" t="s">
        <v>39</v>
      </c>
      <c r="C296" s="40"/>
      <c r="D296" s="116">
        <v>500</v>
      </c>
      <c r="E296" s="93"/>
      <c r="F296" s="93"/>
      <c r="G296" s="116"/>
    </row>
    <row r="297" spans="1:7" s="324" customFormat="1" ht="20.25" hidden="1" customHeight="1" x14ac:dyDescent="0.25">
      <c r="A297" s="45">
        <v>1</v>
      </c>
      <c r="B297" s="72" t="s">
        <v>8</v>
      </c>
      <c r="C297" s="38"/>
      <c r="D297" s="116"/>
      <c r="E297" s="93"/>
      <c r="F297" s="93"/>
      <c r="G297" s="116"/>
    </row>
    <row r="298" spans="1:7" s="324" customFormat="1" ht="18.75" hidden="1" customHeight="1" x14ac:dyDescent="0.25">
      <c r="A298" s="45">
        <v>1</v>
      </c>
      <c r="B298" s="344" t="s">
        <v>172</v>
      </c>
      <c r="C298" s="38"/>
      <c r="D298" s="116"/>
      <c r="E298" s="93"/>
      <c r="F298" s="93"/>
      <c r="G298" s="116"/>
    </row>
    <row r="299" spans="1:7" s="324" customFormat="1" ht="16.5" hidden="1" customHeight="1" x14ac:dyDescent="0.25">
      <c r="A299" s="45">
        <v>1</v>
      </c>
      <c r="B299" s="52" t="s">
        <v>75</v>
      </c>
      <c r="C299" s="38">
        <v>300</v>
      </c>
      <c r="D299" s="116">
        <v>221</v>
      </c>
      <c r="E299" s="339">
        <v>10</v>
      </c>
      <c r="F299" s="93">
        <f>ROUND(G299/C299,0)</f>
        <v>7</v>
      </c>
      <c r="G299" s="116">
        <f>ROUND(D299*E299,0)</f>
        <v>2210</v>
      </c>
    </row>
    <row r="300" spans="1:7" s="324" customFormat="1" ht="18" hidden="1" customHeight="1" x14ac:dyDescent="0.25">
      <c r="A300" s="45">
        <v>1</v>
      </c>
      <c r="B300" s="52" t="s">
        <v>130</v>
      </c>
      <c r="C300" s="38">
        <v>300</v>
      </c>
      <c r="D300" s="116">
        <v>250</v>
      </c>
      <c r="E300" s="339">
        <v>14</v>
      </c>
      <c r="F300" s="93">
        <f>ROUND(G300/C300,0)</f>
        <v>12</v>
      </c>
      <c r="G300" s="116">
        <f>ROUND(D300*E300,0)</f>
        <v>3500</v>
      </c>
    </row>
    <row r="301" spans="1:7" s="324" customFormat="1" ht="18" hidden="1" customHeight="1" x14ac:dyDescent="0.25">
      <c r="A301" s="45">
        <v>1</v>
      </c>
      <c r="B301" s="52" t="s">
        <v>270</v>
      </c>
      <c r="C301" s="38">
        <v>300</v>
      </c>
      <c r="D301" s="116">
        <v>420</v>
      </c>
      <c r="E301" s="375">
        <v>10</v>
      </c>
      <c r="F301" s="93">
        <f>ROUND(G301/C301,0)</f>
        <v>14</v>
      </c>
      <c r="G301" s="116">
        <f>ROUND(D301*E301,0)</f>
        <v>4200</v>
      </c>
    </row>
    <row r="302" spans="1:7" s="324" customFormat="1" ht="18.75" hidden="1" customHeight="1" x14ac:dyDescent="0.25">
      <c r="A302" s="45">
        <v>1</v>
      </c>
      <c r="B302" s="70" t="s">
        <v>10</v>
      </c>
      <c r="C302" s="38"/>
      <c r="D302" s="353">
        <f>D299+D300+D301</f>
        <v>891</v>
      </c>
      <c r="E302" s="251">
        <f>G302/D302</f>
        <v>11.122334455667788</v>
      </c>
      <c r="F302" s="353">
        <f>F299+F300+F301</f>
        <v>33</v>
      </c>
      <c r="G302" s="353">
        <f>G299+G300+G301</f>
        <v>9910</v>
      </c>
    </row>
    <row r="303" spans="1:7" s="324" customFormat="1" ht="18.75" hidden="1" customHeight="1" x14ac:dyDescent="0.25">
      <c r="A303" s="45">
        <v>1</v>
      </c>
      <c r="B303" s="344" t="s">
        <v>98</v>
      </c>
      <c r="C303" s="69"/>
      <c r="D303" s="353"/>
      <c r="E303" s="251"/>
      <c r="F303" s="353"/>
      <c r="G303" s="353"/>
    </row>
    <row r="304" spans="1:7" s="324" customFormat="1" ht="18.75" hidden="1" customHeight="1" x14ac:dyDescent="0.25">
      <c r="A304" s="45">
        <v>1</v>
      </c>
      <c r="B304" s="131" t="s">
        <v>173</v>
      </c>
      <c r="C304" s="69">
        <v>240</v>
      </c>
      <c r="D304" s="116">
        <v>375</v>
      </c>
      <c r="E304" s="298">
        <v>8</v>
      </c>
      <c r="F304" s="93">
        <f>ROUND(G304/C304,0)</f>
        <v>13</v>
      </c>
      <c r="G304" s="116">
        <f>ROUND(D304*E304,0)</f>
        <v>3000</v>
      </c>
    </row>
    <row r="305" spans="1:7" s="324" customFormat="1" ht="18.75" hidden="1" customHeight="1" x14ac:dyDescent="0.25">
      <c r="A305" s="45">
        <v>1</v>
      </c>
      <c r="B305" s="131" t="s">
        <v>13</v>
      </c>
      <c r="C305" s="69">
        <v>240</v>
      </c>
      <c r="D305" s="355">
        <v>240</v>
      </c>
      <c r="E305" s="378">
        <v>3</v>
      </c>
      <c r="F305" s="93">
        <f>ROUND(G305/C305,0)</f>
        <v>3</v>
      </c>
      <c r="G305" s="116">
        <f>ROUND(D305*E305,0)</f>
        <v>720</v>
      </c>
    </row>
    <row r="306" spans="1:7" s="324" customFormat="1" ht="18.75" hidden="1" customHeight="1" x14ac:dyDescent="0.25">
      <c r="A306" s="45">
        <v>1</v>
      </c>
      <c r="B306" s="70" t="s">
        <v>174</v>
      </c>
      <c r="C306" s="352"/>
      <c r="D306" s="353">
        <f>D304+D305</f>
        <v>615</v>
      </c>
      <c r="E306" s="251">
        <f>E304+E305</f>
        <v>11</v>
      </c>
      <c r="F306" s="353">
        <f>F304+F305</f>
        <v>16</v>
      </c>
      <c r="G306" s="353">
        <f>G304+G305</f>
        <v>3720</v>
      </c>
    </row>
    <row r="307" spans="1:7" s="324" customFormat="1" ht="24.75" hidden="1" customHeight="1" x14ac:dyDescent="0.25">
      <c r="A307" s="45">
        <v>1</v>
      </c>
      <c r="B307" s="22" t="s">
        <v>141</v>
      </c>
      <c r="C307" s="38"/>
      <c r="D307" s="331">
        <f>D302+D306</f>
        <v>1506</v>
      </c>
      <c r="E307" s="101">
        <f>G307/D307</f>
        <v>9.0504648074369189</v>
      </c>
      <c r="F307" s="331">
        <f>F302+F306</f>
        <v>49</v>
      </c>
      <c r="G307" s="331">
        <f>G302+G306</f>
        <v>13630</v>
      </c>
    </row>
    <row r="308" spans="1:7" s="324" customFormat="1" ht="24.75" hidden="1" customHeight="1" x14ac:dyDescent="0.25">
      <c r="A308" s="45"/>
      <c r="B308" s="181" t="s">
        <v>239</v>
      </c>
      <c r="C308" s="140"/>
      <c r="D308" s="59">
        <v>100</v>
      </c>
      <c r="E308" s="356"/>
      <c r="F308" s="60"/>
      <c r="G308" s="60"/>
    </row>
    <row r="309" spans="1:7" s="324" customFormat="1" ht="24.75" hidden="1" customHeight="1" thickBot="1" x14ac:dyDescent="0.3">
      <c r="A309" s="45"/>
      <c r="B309" s="183" t="s">
        <v>305</v>
      </c>
      <c r="C309" s="140"/>
      <c r="D309" s="63">
        <v>100</v>
      </c>
      <c r="E309" s="356"/>
      <c r="F309" s="60"/>
      <c r="G309" s="60"/>
    </row>
    <row r="310" spans="1:7" s="360" customFormat="1" ht="15.75" hidden="1" customHeight="1" thickBot="1" x14ac:dyDescent="0.3">
      <c r="A310" s="45">
        <v>1</v>
      </c>
      <c r="B310" s="357" t="s">
        <v>11</v>
      </c>
      <c r="C310" s="358"/>
      <c r="D310" s="359"/>
      <c r="E310" s="359"/>
      <c r="F310" s="359"/>
      <c r="G310" s="359"/>
    </row>
    <row r="311" spans="1:7" s="381" customFormat="1" ht="15" customHeight="1" x14ac:dyDescent="0.25">
      <c r="A311" s="45">
        <v>1</v>
      </c>
      <c r="B311" s="379"/>
      <c r="C311" s="380"/>
      <c r="D311" s="116"/>
      <c r="E311" s="116"/>
      <c r="F311" s="116"/>
      <c r="G311" s="116"/>
    </row>
    <row r="312" spans="1:7" ht="19.5" customHeight="1" x14ac:dyDescent="0.25">
      <c r="A312" s="45">
        <v>1</v>
      </c>
      <c r="B312" s="382" t="s">
        <v>105</v>
      </c>
      <c r="C312" s="38"/>
      <c r="D312" s="116"/>
      <c r="E312" s="116"/>
      <c r="F312" s="116"/>
      <c r="G312" s="116"/>
    </row>
    <row r="313" spans="1:7" ht="24.75" customHeight="1" x14ac:dyDescent="0.25">
      <c r="A313" s="45">
        <v>1</v>
      </c>
      <c r="B313" s="337" t="s">
        <v>5</v>
      </c>
      <c r="C313" s="38"/>
      <c r="D313" s="116"/>
      <c r="E313" s="116"/>
      <c r="F313" s="116"/>
      <c r="G313" s="116"/>
    </row>
    <row r="314" spans="1:7" ht="23.85" customHeight="1" x14ac:dyDescent="0.25">
      <c r="A314" s="45">
        <v>1</v>
      </c>
      <c r="B314" s="50" t="s">
        <v>129</v>
      </c>
      <c r="C314" s="38">
        <v>340</v>
      </c>
      <c r="D314" s="116">
        <v>1047</v>
      </c>
      <c r="E314" s="383">
        <v>18</v>
      </c>
      <c r="F314" s="93">
        <f t="shared" ref="F314:F317" si="11">ROUND(G314/C314,0)</f>
        <v>55</v>
      </c>
      <c r="G314" s="116">
        <f t="shared" ref="G314:G318" si="12">ROUND(D314*E314,0)</f>
        <v>18846</v>
      </c>
    </row>
    <row r="315" spans="1:7" ht="23.85" customHeight="1" x14ac:dyDescent="0.25">
      <c r="A315" s="45">
        <v>1</v>
      </c>
      <c r="B315" s="50" t="s">
        <v>135</v>
      </c>
      <c r="C315" s="38">
        <v>340</v>
      </c>
      <c r="D315" s="116">
        <v>530</v>
      </c>
      <c r="E315" s="383">
        <v>16</v>
      </c>
      <c r="F315" s="93">
        <f t="shared" si="11"/>
        <v>25</v>
      </c>
      <c r="G315" s="116">
        <f t="shared" si="12"/>
        <v>8480</v>
      </c>
    </row>
    <row r="316" spans="1:7" ht="23.85" customHeight="1" x14ac:dyDescent="0.25">
      <c r="A316" s="45">
        <v>1</v>
      </c>
      <c r="B316" s="50" t="s">
        <v>136</v>
      </c>
      <c r="C316" s="38">
        <v>340</v>
      </c>
      <c r="D316" s="116">
        <v>440.8</v>
      </c>
      <c r="E316" s="383">
        <v>21</v>
      </c>
      <c r="F316" s="93">
        <f t="shared" si="11"/>
        <v>27</v>
      </c>
      <c r="G316" s="116">
        <f t="shared" si="12"/>
        <v>9257</v>
      </c>
    </row>
    <row r="317" spans="1:7" ht="23.85" customHeight="1" x14ac:dyDescent="0.25">
      <c r="A317" s="45">
        <v>1</v>
      </c>
      <c r="B317" s="50" t="s">
        <v>137</v>
      </c>
      <c r="C317" s="38">
        <v>340</v>
      </c>
      <c r="D317" s="116">
        <v>462</v>
      </c>
      <c r="E317" s="383">
        <v>20</v>
      </c>
      <c r="F317" s="93">
        <f t="shared" si="11"/>
        <v>27</v>
      </c>
      <c r="G317" s="116">
        <f t="shared" si="12"/>
        <v>9240</v>
      </c>
    </row>
    <row r="318" spans="1:7" ht="23.85" customHeight="1" x14ac:dyDescent="0.25">
      <c r="A318" s="45">
        <v>1</v>
      </c>
      <c r="B318" s="50" t="s">
        <v>94</v>
      </c>
      <c r="C318" s="38">
        <v>340</v>
      </c>
      <c r="D318" s="116">
        <v>1015</v>
      </c>
      <c r="E318" s="383">
        <v>25.9</v>
      </c>
      <c r="F318" s="93">
        <f>ROUND(G318/C318,0)</f>
        <v>77</v>
      </c>
      <c r="G318" s="116">
        <f t="shared" si="12"/>
        <v>26289</v>
      </c>
    </row>
    <row r="319" spans="1:7" ht="23.85" customHeight="1" x14ac:dyDescent="0.25">
      <c r="A319" s="45">
        <v>1</v>
      </c>
      <c r="B319" s="50" t="s">
        <v>138</v>
      </c>
      <c r="C319" s="38">
        <v>340</v>
      </c>
      <c r="D319" s="116">
        <v>2092.1999999999998</v>
      </c>
      <c r="E319" s="383">
        <v>9.1999999999999993</v>
      </c>
      <c r="F319" s="93">
        <f>ROUND(G319/C319,0)</f>
        <v>57</v>
      </c>
      <c r="G319" s="116">
        <f>ROUND(D319*E319,0)</f>
        <v>19248</v>
      </c>
    </row>
    <row r="320" spans="1:7" s="324" customFormat="1" ht="24.75" customHeight="1" x14ac:dyDescent="0.25">
      <c r="A320" s="45">
        <v>1</v>
      </c>
      <c r="B320" s="341" t="s">
        <v>6</v>
      </c>
      <c r="C320" s="40"/>
      <c r="D320" s="325">
        <f>SUM(D314:D319)</f>
        <v>5587</v>
      </c>
      <c r="E320" s="366">
        <f>G320/D320</f>
        <v>16.352246286021121</v>
      </c>
      <c r="F320" s="384">
        <f>SUM(F314:F319)</f>
        <v>268</v>
      </c>
      <c r="G320" s="325">
        <f>SUM(G314:G319)</f>
        <v>91360</v>
      </c>
    </row>
    <row r="321" spans="1:7" s="324" customFormat="1" ht="21.75" customHeight="1" x14ac:dyDescent="0.25">
      <c r="A321" s="45">
        <v>1</v>
      </c>
      <c r="B321" s="15" t="s">
        <v>198</v>
      </c>
      <c r="C321" s="6"/>
      <c r="D321" s="93"/>
      <c r="E321" s="338"/>
      <c r="F321" s="338"/>
      <c r="G321" s="110"/>
    </row>
    <row r="322" spans="1:7" s="324" customFormat="1" ht="18.75" customHeight="1" x14ac:dyDescent="0.25">
      <c r="A322" s="45">
        <v>1</v>
      </c>
      <c r="B322" s="16" t="s">
        <v>146</v>
      </c>
      <c r="C322" s="6"/>
      <c r="D322" s="93">
        <f>D323+D324+D331+D338+D339+D340+D341+D342</f>
        <v>53996</v>
      </c>
      <c r="E322" s="338"/>
      <c r="F322" s="338"/>
      <c r="G322" s="110"/>
    </row>
    <row r="323" spans="1:7" s="324" customFormat="1" ht="19.5" customHeight="1" x14ac:dyDescent="0.25">
      <c r="A323" s="45">
        <v>1</v>
      </c>
      <c r="B323" s="16" t="s">
        <v>192</v>
      </c>
      <c r="C323" s="6"/>
      <c r="D323" s="93"/>
      <c r="E323" s="338"/>
      <c r="F323" s="338"/>
      <c r="G323" s="110"/>
    </row>
    <row r="324" spans="1:7" s="324" customFormat="1" ht="30" x14ac:dyDescent="0.25">
      <c r="A324" s="45">
        <v>1</v>
      </c>
      <c r="B324" s="16" t="s">
        <v>193</v>
      </c>
      <c r="C324" s="69"/>
      <c r="D324" s="110"/>
      <c r="E324" s="338"/>
      <c r="F324" s="338"/>
      <c r="G324" s="110"/>
    </row>
    <row r="325" spans="1:7" s="324" customFormat="1" ht="30" x14ac:dyDescent="0.25">
      <c r="A325" s="45">
        <v>1</v>
      </c>
      <c r="B325" s="16" t="s">
        <v>194</v>
      </c>
      <c r="C325" s="69"/>
      <c r="D325" s="110"/>
      <c r="E325" s="338"/>
      <c r="F325" s="338"/>
      <c r="G325" s="110"/>
    </row>
    <row r="326" spans="1:7" s="324" customFormat="1" ht="30" x14ac:dyDescent="0.25">
      <c r="A326" s="45">
        <v>1</v>
      </c>
      <c r="B326" s="16" t="s">
        <v>195</v>
      </c>
      <c r="C326" s="69"/>
      <c r="D326" s="110"/>
      <c r="E326" s="338"/>
      <c r="F326" s="338"/>
      <c r="G326" s="110"/>
    </row>
    <row r="327" spans="1:7" s="324" customFormat="1" ht="45" x14ac:dyDescent="0.25">
      <c r="A327" s="45">
        <v>1</v>
      </c>
      <c r="B327" s="16" t="s">
        <v>262</v>
      </c>
      <c r="C327" s="69"/>
      <c r="D327" s="110"/>
      <c r="E327" s="338"/>
      <c r="F327" s="338"/>
      <c r="G327" s="110"/>
    </row>
    <row r="328" spans="1:7" s="324" customFormat="1" x14ac:dyDescent="0.25">
      <c r="A328" s="45">
        <v>1</v>
      </c>
      <c r="B328" s="197" t="s">
        <v>263</v>
      </c>
      <c r="C328" s="69"/>
      <c r="D328" s="110"/>
      <c r="E328" s="338"/>
      <c r="F328" s="338"/>
      <c r="G328" s="110"/>
    </row>
    <row r="329" spans="1:7" s="324" customFormat="1" ht="30" x14ac:dyDescent="0.25">
      <c r="A329" s="45">
        <v>1</v>
      </c>
      <c r="B329" s="16" t="s">
        <v>264</v>
      </c>
      <c r="C329" s="69"/>
      <c r="D329" s="110"/>
      <c r="E329" s="338"/>
      <c r="F329" s="338"/>
      <c r="G329" s="110"/>
    </row>
    <row r="330" spans="1:7" s="324" customFormat="1" x14ac:dyDescent="0.25">
      <c r="A330" s="45">
        <v>1</v>
      </c>
      <c r="B330" s="197" t="s">
        <v>263</v>
      </c>
      <c r="C330" s="69"/>
      <c r="D330" s="110"/>
      <c r="E330" s="338"/>
      <c r="F330" s="338"/>
      <c r="G330" s="110"/>
    </row>
    <row r="331" spans="1:7" s="324" customFormat="1" ht="45" x14ac:dyDescent="0.25">
      <c r="A331" s="45">
        <v>1</v>
      </c>
      <c r="B331" s="16" t="s">
        <v>230</v>
      </c>
      <c r="C331" s="69"/>
      <c r="D331" s="110"/>
      <c r="E331" s="338"/>
      <c r="F331" s="338"/>
      <c r="G331" s="110"/>
    </row>
    <row r="332" spans="1:7" s="324" customFormat="1" ht="30" x14ac:dyDescent="0.25">
      <c r="A332" s="45">
        <v>1</v>
      </c>
      <c r="B332" s="16" t="s">
        <v>231</v>
      </c>
      <c r="C332" s="69"/>
      <c r="D332" s="110"/>
      <c r="E332" s="338"/>
      <c r="F332" s="338"/>
      <c r="G332" s="110"/>
    </row>
    <row r="333" spans="1:7" s="324" customFormat="1" ht="60" x14ac:dyDescent="0.25">
      <c r="A333" s="45">
        <v>1</v>
      </c>
      <c r="B333" s="16" t="s">
        <v>265</v>
      </c>
      <c r="C333" s="69"/>
      <c r="D333" s="110"/>
      <c r="E333" s="338"/>
      <c r="F333" s="338"/>
      <c r="G333" s="110"/>
    </row>
    <row r="334" spans="1:7" s="324" customFormat="1" x14ac:dyDescent="0.25">
      <c r="A334" s="45">
        <v>1</v>
      </c>
      <c r="B334" s="197" t="s">
        <v>263</v>
      </c>
      <c r="C334" s="69"/>
      <c r="D334" s="110"/>
      <c r="E334" s="338"/>
      <c r="F334" s="338"/>
      <c r="G334" s="110"/>
    </row>
    <row r="335" spans="1:7" s="324" customFormat="1" ht="45" x14ac:dyDescent="0.25">
      <c r="A335" s="45">
        <v>1</v>
      </c>
      <c r="B335" s="16" t="s">
        <v>266</v>
      </c>
      <c r="C335" s="69"/>
      <c r="D335" s="110"/>
      <c r="E335" s="338"/>
      <c r="F335" s="338"/>
      <c r="G335" s="110"/>
    </row>
    <row r="336" spans="1:7" s="324" customFormat="1" x14ac:dyDescent="0.25">
      <c r="A336" s="45">
        <v>1</v>
      </c>
      <c r="B336" s="197" t="s">
        <v>263</v>
      </c>
      <c r="C336" s="69"/>
      <c r="D336" s="110"/>
      <c r="E336" s="338"/>
      <c r="F336" s="338"/>
      <c r="G336" s="110"/>
    </row>
    <row r="337" spans="1:7" s="324" customFormat="1" ht="45" x14ac:dyDescent="0.25">
      <c r="A337" s="45">
        <v>1</v>
      </c>
      <c r="B337" s="16" t="s">
        <v>267</v>
      </c>
      <c r="C337" s="69"/>
      <c r="D337" s="110"/>
      <c r="E337" s="338"/>
      <c r="F337" s="338"/>
      <c r="G337" s="110"/>
    </row>
    <row r="338" spans="1:7" s="324" customFormat="1" x14ac:dyDescent="0.25">
      <c r="A338" s="45">
        <v>1</v>
      </c>
      <c r="B338" s="197" t="s">
        <v>263</v>
      </c>
      <c r="C338" s="69"/>
      <c r="D338" s="110"/>
      <c r="E338" s="338"/>
      <c r="F338" s="338"/>
      <c r="G338" s="110"/>
    </row>
    <row r="339" spans="1:7" s="324" customFormat="1" ht="45" x14ac:dyDescent="0.25">
      <c r="A339" s="45">
        <v>1</v>
      </c>
      <c r="B339" s="16" t="s">
        <v>233</v>
      </c>
      <c r="C339" s="69"/>
      <c r="D339" s="110"/>
      <c r="E339" s="338"/>
      <c r="F339" s="338"/>
      <c r="G339" s="110"/>
    </row>
    <row r="340" spans="1:7" s="324" customFormat="1" ht="30" x14ac:dyDescent="0.25">
      <c r="A340" s="45">
        <v>1</v>
      </c>
      <c r="B340" s="16" t="s">
        <v>234</v>
      </c>
      <c r="C340" s="69"/>
      <c r="D340" s="110"/>
      <c r="E340" s="338"/>
      <c r="F340" s="338"/>
      <c r="G340" s="110"/>
    </row>
    <row r="341" spans="1:7" s="324" customFormat="1" ht="30" x14ac:dyDescent="0.25">
      <c r="A341" s="45">
        <v>1</v>
      </c>
      <c r="B341" s="16" t="s">
        <v>235</v>
      </c>
      <c r="C341" s="69"/>
      <c r="D341" s="110"/>
      <c r="E341" s="338"/>
      <c r="F341" s="338"/>
      <c r="G341" s="110"/>
    </row>
    <row r="342" spans="1:7" s="324" customFormat="1" x14ac:dyDescent="0.25">
      <c r="A342" s="45">
        <v>1</v>
      </c>
      <c r="B342" s="16" t="s">
        <v>236</v>
      </c>
      <c r="C342" s="69"/>
      <c r="D342" s="93">
        <v>53996</v>
      </c>
      <c r="E342" s="338"/>
      <c r="F342" s="338"/>
      <c r="G342" s="110"/>
    </row>
    <row r="343" spans="1:7" s="324" customFormat="1" x14ac:dyDescent="0.25">
      <c r="A343" s="45">
        <v>1</v>
      </c>
      <c r="B343" s="16" t="s">
        <v>271</v>
      </c>
      <c r="C343" s="69"/>
      <c r="D343" s="110"/>
      <c r="E343" s="338"/>
      <c r="F343" s="338"/>
      <c r="G343" s="110"/>
    </row>
    <row r="344" spans="1:7" s="324" customFormat="1" x14ac:dyDescent="0.25">
      <c r="A344" s="45">
        <v>1</v>
      </c>
      <c r="B344" s="197" t="s">
        <v>272</v>
      </c>
      <c r="C344" s="69"/>
      <c r="D344" s="110"/>
      <c r="E344" s="338"/>
      <c r="F344" s="338"/>
      <c r="G344" s="110"/>
    </row>
    <row r="345" spans="1:7" s="324" customFormat="1" x14ac:dyDescent="0.25">
      <c r="A345" s="45">
        <v>1</v>
      </c>
      <c r="B345" s="24" t="s">
        <v>144</v>
      </c>
      <c r="C345" s="69"/>
      <c r="D345" s="110"/>
      <c r="E345" s="338"/>
      <c r="F345" s="338"/>
      <c r="G345" s="110"/>
    </row>
    <row r="346" spans="1:7" s="324" customFormat="1" x14ac:dyDescent="0.25">
      <c r="A346" s="45">
        <v>1</v>
      </c>
      <c r="B346" s="152" t="s">
        <v>191</v>
      </c>
      <c r="C346" s="69"/>
      <c r="D346" s="110"/>
      <c r="E346" s="338"/>
      <c r="F346" s="338"/>
      <c r="G346" s="110"/>
    </row>
    <row r="347" spans="1:7" s="324" customFormat="1" ht="30" x14ac:dyDescent="0.25">
      <c r="A347" s="45">
        <v>1</v>
      </c>
      <c r="B347" s="24" t="s">
        <v>145</v>
      </c>
      <c r="C347" s="69"/>
      <c r="D347" s="110"/>
      <c r="E347" s="338"/>
      <c r="F347" s="338"/>
      <c r="G347" s="110"/>
    </row>
    <row r="348" spans="1:7" s="324" customFormat="1" ht="30" x14ac:dyDescent="0.25">
      <c r="A348" s="45">
        <v>1</v>
      </c>
      <c r="B348" s="385" t="s">
        <v>208</v>
      </c>
      <c r="C348" s="69"/>
      <c r="D348" s="110"/>
      <c r="E348" s="338"/>
      <c r="F348" s="338"/>
      <c r="G348" s="110"/>
    </row>
    <row r="349" spans="1:7" s="324" customFormat="1" x14ac:dyDescent="0.25">
      <c r="A349" s="45">
        <v>1</v>
      </c>
      <c r="B349" s="152" t="s">
        <v>273</v>
      </c>
      <c r="C349" s="69"/>
      <c r="D349" s="110"/>
      <c r="E349" s="338"/>
      <c r="F349" s="338"/>
      <c r="G349" s="110"/>
    </row>
    <row r="350" spans="1:7" s="324" customFormat="1" x14ac:dyDescent="0.25">
      <c r="A350" s="45">
        <v>1</v>
      </c>
      <c r="B350" s="17" t="s">
        <v>197</v>
      </c>
      <c r="C350" s="69"/>
      <c r="D350" s="78">
        <f>D322+ROUND(D345*3.2,0)+D347</f>
        <v>53996</v>
      </c>
      <c r="E350" s="338"/>
      <c r="F350" s="338"/>
      <c r="G350" s="110"/>
    </row>
    <row r="351" spans="1:7" s="324" customFormat="1" ht="18.75" customHeight="1" x14ac:dyDescent="0.25">
      <c r="A351" s="45">
        <v>1</v>
      </c>
      <c r="B351" s="142" t="s">
        <v>147</v>
      </c>
      <c r="C351" s="40"/>
      <c r="D351" s="325"/>
      <c r="E351" s="338"/>
      <c r="F351" s="338"/>
      <c r="G351" s="110"/>
    </row>
    <row r="352" spans="1:7" s="324" customFormat="1" x14ac:dyDescent="0.25">
      <c r="A352" s="45">
        <v>1</v>
      </c>
      <c r="B352" s="50" t="s">
        <v>21</v>
      </c>
      <c r="C352" s="40"/>
      <c r="D352" s="110">
        <v>6000</v>
      </c>
      <c r="E352" s="338"/>
      <c r="F352" s="338"/>
      <c r="G352" s="110"/>
    </row>
    <row r="353" spans="1:7" s="324" customFormat="1" ht="30" x14ac:dyDescent="0.25">
      <c r="A353" s="45">
        <v>1</v>
      </c>
      <c r="B353" s="50" t="s">
        <v>213</v>
      </c>
      <c r="C353" s="69"/>
      <c r="D353" s="110">
        <v>4900</v>
      </c>
      <c r="E353" s="338"/>
      <c r="F353" s="338"/>
      <c r="G353" s="110"/>
    </row>
    <row r="354" spans="1:7" s="324" customFormat="1" x14ac:dyDescent="0.25">
      <c r="A354" s="45">
        <v>1</v>
      </c>
      <c r="B354" s="50" t="s">
        <v>38</v>
      </c>
      <c r="C354" s="69"/>
      <c r="D354" s="110">
        <v>2150</v>
      </c>
      <c r="E354" s="338"/>
      <c r="F354" s="338"/>
      <c r="G354" s="110"/>
    </row>
    <row r="355" spans="1:7" s="324" customFormat="1" x14ac:dyDescent="0.25">
      <c r="A355" s="45">
        <v>1</v>
      </c>
      <c r="B355" s="50" t="s">
        <v>149</v>
      </c>
      <c r="C355" s="69"/>
      <c r="D355" s="110">
        <v>920</v>
      </c>
      <c r="E355" s="338"/>
      <c r="F355" s="338"/>
      <c r="G355" s="110"/>
    </row>
    <row r="356" spans="1:7" s="324" customFormat="1" ht="30" x14ac:dyDescent="0.25">
      <c r="A356" s="45">
        <v>1</v>
      </c>
      <c r="B356" s="50" t="s">
        <v>100</v>
      </c>
      <c r="C356" s="69"/>
      <c r="D356" s="110">
        <v>4800</v>
      </c>
      <c r="E356" s="338"/>
      <c r="F356" s="338"/>
      <c r="G356" s="110"/>
    </row>
    <row r="357" spans="1:7" s="324" customFormat="1" x14ac:dyDescent="0.25">
      <c r="A357" s="45">
        <v>1</v>
      </c>
      <c r="B357" s="50" t="s">
        <v>19</v>
      </c>
      <c r="C357" s="69"/>
      <c r="D357" s="110">
        <v>800</v>
      </c>
      <c r="E357" s="338"/>
      <c r="F357" s="338"/>
      <c r="G357" s="110"/>
    </row>
    <row r="358" spans="1:7" s="324" customFormat="1" x14ac:dyDescent="0.25">
      <c r="A358" s="45">
        <v>1</v>
      </c>
      <c r="B358" s="50" t="s">
        <v>298</v>
      </c>
      <c r="C358" s="69"/>
      <c r="D358" s="110">
        <v>135</v>
      </c>
      <c r="E358" s="338"/>
      <c r="F358" s="338"/>
      <c r="G358" s="110"/>
    </row>
    <row r="359" spans="1:7" s="324" customFormat="1" x14ac:dyDescent="0.25">
      <c r="A359" s="45">
        <v>1</v>
      </c>
      <c r="B359" s="50" t="s">
        <v>220</v>
      </c>
      <c r="C359" s="69"/>
      <c r="D359" s="110">
        <v>3480</v>
      </c>
      <c r="E359" s="338"/>
      <c r="F359" s="338"/>
      <c r="G359" s="110"/>
    </row>
    <row r="360" spans="1:7" s="324" customFormat="1" x14ac:dyDescent="0.25">
      <c r="A360" s="45">
        <v>1</v>
      </c>
      <c r="B360" s="34" t="s">
        <v>221</v>
      </c>
      <c r="C360" s="69"/>
      <c r="D360" s="110">
        <v>2550</v>
      </c>
      <c r="E360" s="338"/>
      <c r="F360" s="338"/>
      <c r="G360" s="110"/>
    </row>
    <row r="361" spans="1:7" s="324" customFormat="1" x14ac:dyDescent="0.25">
      <c r="A361" s="45">
        <v>1</v>
      </c>
      <c r="B361" s="50" t="s">
        <v>178</v>
      </c>
      <c r="C361" s="69"/>
      <c r="D361" s="110">
        <v>1640</v>
      </c>
      <c r="E361" s="338"/>
      <c r="F361" s="338"/>
      <c r="G361" s="110"/>
    </row>
    <row r="362" spans="1:7" s="324" customFormat="1" ht="30" x14ac:dyDescent="0.25">
      <c r="A362" s="45">
        <v>1</v>
      </c>
      <c r="B362" s="50" t="s">
        <v>222</v>
      </c>
      <c r="C362" s="69"/>
      <c r="D362" s="110">
        <v>2400</v>
      </c>
      <c r="E362" s="338"/>
      <c r="F362" s="338"/>
      <c r="G362" s="110"/>
    </row>
    <row r="363" spans="1:7" s="324" customFormat="1" ht="30" x14ac:dyDescent="0.25">
      <c r="A363" s="45">
        <v>1</v>
      </c>
      <c r="B363" s="50" t="s">
        <v>223</v>
      </c>
      <c r="C363" s="69"/>
      <c r="D363" s="110">
        <v>6500</v>
      </c>
      <c r="E363" s="338"/>
      <c r="F363" s="338"/>
      <c r="G363" s="110"/>
    </row>
    <row r="364" spans="1:7" s="324" customFormat="1" ht="18.75" customHeight="1" x14ac:dyDescent="0.25">
      <c r="A364" s="45">
        <v>1</v>
      </c>
      <c r="B364" s="72" t="s">
        <v>8</v>
      </c>
      <c r="C364" s="69"/>
      <c r="D364" s="110"/>
      <c r="E364" s="338"/>
      <c r="F364" s="338"/>
      <c r="G364" s="110"/>
    </row>
    <row r="365" spans="1:7" s="324" customFormat="1" ht="18.75" customHeight="1" x14ac:dyDescent="0.25">
      <c r="A365" s="45">
        <v>1</v>
      </c>
      <c r="B365" s="20" t="s">
        <v>172</v>
      </c>
      <c r="C365" s="69"/>
      <c r="D365" s="110"/>
      <c r="E365" s="338"/>
      <c r="F365" s="386"/>
      <c r="G365" s="387"/>
    </row>
    <row r="366" spans="1:7" s="324" customFormat="1" ht="16.5" customHeight="1" x14ac:dyDescent="0.25">
      <c r="A366" s="45">
        <v>1</v>
      </c>
      <c r="B366" s="52" t="s">
        <v>94</v>
      </c>
      <c r="C366" s="69">
        <v>330</v>
      </c>
      <c r="D366" s="110">
        <v>55</v>
      </c>
      <c r="E366" s="388">
        <v>30</v>
      </c>
      <c r="F366" s="93">
        <f>ROUND(G366/C366,0)</f>
        <v>5</v>
      </c>
      <c r="G366" s="116">
        <f>ROUND(D366*E366,0)</f>
        <v>1650</v>
      </c>
    </row>
    <row r="367" spans="1:7" s="324" customFormat="1" ht="17.25" customHeight="1" x14ac:dyDescent="0.25">
      <c r="A367" s="45">
        <v>1</v>
      </c>
      <c r="B367" s="72" t="s">
        <v>10</v>
      </c>
      <c r="C367" s="306"/>
      <c r="D367" s="389">
        <f>D366</f>
        <v>55</v>
      </c>
      <c r="E367" s="390">
        <f>E366</f>
        <v>30</v>
      </c>
      <c r="F367" s="391">
        <f>F366</f>
        <v>5</v>
      </c>
      <c r="G367" s="389">
        <f>G366</f>
        <v>1650</v>
      </c>
    </row>
    <row r="368" spans="1:7" s="324" customFormat="1" ht="16.5" customHeight="1" x14ac:dyDescent="0.25">
      <c r="A368" s="45">
        <v>1</v>
      </c>
      <c r="B368" s="20" t="s">
        <v>23</v>
      </c>
      <c r="C368" s="69"/>
      <c r="D368" s="110"/>
      <c r="E368" s="388"/>
      <c r="F368" s="93"/>
      <c r="G368" s="116"/>
    </row>
    <row r="369" spans="1:7" s="324" customFormat="1" ht="20.25" customHeight="1" x14ac:dyDescent="0.25">
      <c r="A369" s="45">
        <v>1</v>
      </c>
      <c r="B369" s="131" t="s">
        <v>173</v>
      </c>
      <c r="C369" s="69">
        <v>240</v>
      </c>
      <c r="D369" s="110">
        <v>1142</v>
      </c>
      <c r="E369" s="388">
        <v>8</v>
      </c>
      <c r="F369" s="93">
        <f>ROUND(G369/C369,0)</f>
        <v>38</v>
      </c>
      <c r="G369" s="116">
        <f>ROUND(D369*E369,0)</f>
        <v>9136</v>
      </c>
    </row>
    <row r="370" spans="1:7" s="324" customFormat="1" ht="17.25" customHeight="1" x14ac:dyDescent="0.25">
      <c r="A370" s="45">
        <v>1</v>
      </c>
      <c r="B370" s="131" t="s">
        <v>13</v>
      </c>
      <c r="C370" s="69">
        <v>240</v>
      </c>
      <c r="D370" s="110">
        <v>800</v>
      </c>
      <c r="E370" s="392">
        <v>5</v>
      </c>
      <c r="F370" s="93">
        <f>ROUND(G370/C370,0)</f>
        <v>17</v>
      </c>
      <c r="G370" s="116">
        <f>ROUND(D370*E370,0)</f>
        <v>4000</v>
      </c>
    </row>
    <row r="371" spans="1:7" s="324" customFormat="1" ht="18.75" customHeight="1" x14ac:dyDescent="0.25">
      <c r="A371" s="45">
        <v>1</v>
      </c>
      <c r="B371" s="70" t="s">
        <v>174</v>
      </c>
      <c r="C371" s="352"/>
      <c r="D371" s="393">
        <f>D369+D370</f>
        <v>1942</v>
      </c>
      <c r="E371" s="394">
        <f>G371/D371</f>
        <v>6.7641606591143155</v>
      </c>
      <c r="F371" s="393">
        <f>F369+F370</f>
        <v>55</v>
      </c>
      <c r="G371" s="393">
        <f>G369+G370</f>
        <v>13136</v>
      </c>
    </row>
    <row r="372" spans="1:7" s="324" customFormat="1" ht="24.75" customHeight="1" thickBot="1" x14ac:dyDescent="0.3">
      <c r="A372" s="45">
        <v>1</v>
      </c>
      <c r="B372" s="22" t="s">
        <v>141</v>
      </c>
      <c r="C372" s="395"/>
      <c r="D372" s="325">
        <f>D367+D371</f>
        <v>1997</v>
      </c>
      <c r="E372" s="396">
        <f>G372/D372</f>
        <v>7.4041061592388582</v>
      </c>
      <c r="F372" s="325">
        <f>F367+F371</f>
        <v>60</v>
      </c>
      <c r="G372" s="325">
        <f>G367+G371</f>
        <v>14786</v>
      </c>
    </row>
    <row r="373" spans="1:7" s="360" customFormat="1" ht="19.5" customHeight="1" thickBot="1" x14ac:dyDescent="0.3">
      <c r="A373" s="45">
        <v>1</v>
      </c>
      <c r="B373" s="357" t="s">
        <v>11</v>
      </c>
      <c r="C373" s="358"/>
      <c r="D373" s="367"/>
      <c r="E373" s="367"/>
      <c r="F373" s="367"/>
      <c r="G373" s="367"/>
    </row>
    <row r="374" spans="1:7" s="381" customFormat="1" ht="33" hidden="1" customHeight="1" x14ac:dyDescent="0.25">
      <c r="A374" s="45">
        <v>1</v>
      </c>
      <c r="B374" s="397" t="s">
        <v>106</v>
      </c>
      <c r="C374" s="398"/>
      <c r="D374" s="399"/>
      <c r="E374" s="399"/>
      <c r="F374" s="399"/>
      <c r="G374" s="399"/>
    </row>
    <row r="375" spans="1:7" s="381" customFormat="1" ht="21" hidden="1" customHeight="1" x14ac:dyDescent="0.25">
      <c r="A375" s="45">
        <v>1</v>
      </c>
      <c r="B375" s="264" t="s">
        <v>198</v>
      </c>
      <c r="C375" s="77"/>
      <c r="D375" s="93"/>
      <c r="E375" s="387"/>
      <c r="F375" s="387"/>
      <c r="G375" s="387"/>
    </row>
    <row r="376" spans="1:7" s="381" customFormat="1" hidden="1" x14ac:dyDescent="0.25">
      <c r="A376" s="45">
        <v>1</v>
      </c>
      <c r="B376" s="16" t="s">
        <v>146</v>
      </c>
      <c r="C376" s="6"/>
      <c r="D376" s="93">
        <f>D377+D378+D385+D393+D394+D395+D396+D397</f>
        <v>100883</v>
      </c>
      <c r="E376" s="387"/>
      <c r="F376" s="387"/>
      <c r="G376" s="387"/>
    </row>
    <row r="377" spans="1:7" s="381" customFormat="1" hidden="1" x14ac:dyDescent="0.25">
      <c r="A377" s="45">
        <v>1</v>
      </c>
      <c r="B377" s="16" t="s">
        <v>192</v>
      </c>
      <c r="C377" s="6"/>
      <c r="D377" s="93">
        <v>26400</v>
      </c>
      <c r="E377" s="387"/>
      <c r="F377" s="387"/>
      <c r="G377" s="387"/>
    </row>
    <row r="378" spans="1:7" s="381" customFormat="1" ht="30" hidden="1" x14ac:dyDescent="0.25">
      <c r="A378" s="45">
        <v>1</v>
      </c>
      <c r="B378" s="16" t="s">
        <v>193</v>
      </c>
      <c r="C378" s="69"/>
      <c r="D378" s="110">
        <f>D379+D380+D381+D383</f>
        <v>0</v>
      </c>
      <c r="E378" s="387"/>
      <c r="F378" s="387"/>
      <c r="G378" s="387"/>
    </row>
    <row r="379" spans="1:7" s="381" customFormat="1" ht="30" hidden="1" x14ac:dyDescent="0.25">
      <c r="A379" s="45">
        <v>1</v>
      </c>
      <c r="B379" s="16" t="s">
        <v>194</v>
      </c>
      <c r="C379" s="69"/>
      <c r="D379" s="110"/>
      <c r="E379" s="387"/>
      <c r="F379" s="387"/>
      <c r="G379" s="387"/>
    </row>
    <row r="380" spans="1:7" s="381" customFormat="1" ht="30" hidden="1" x14ac:dyDescent="0.25">
      <c r="A380" s="45">
        <v>1</v>
      </c>
      <c r="B380" s="16" t="s">
        <v>195</v>
      </c>
      <c r="C380" s="69"/>
      <c r="D380" s="110"/>
      <c r="E380" s="387"/>
      <c r="F380" s="387"/>
      <c r="G380" s="387"/>
    </row>
    <row r="381" spans="1:7" s="381" customFormat="1" ht="45" hidden="1" x14ac:dyDescent="0.25">
      <c r="A381" s="45">
        <v>1</v>
      </c>
      <c r="B381" s="16" t="s">
        <v>262</v>
      </c>
      <c r="C381" s="69"/>
      <c r="D381" s="110"/>
      <c r="E381" s="387"/>
      <c r="F381" s="387"/>
      <c r="G381" s="387"/>
    </row>
    <row r="382" spans="1:7" s="381" customFormat="1" hidden="1" x14ac:dyDescent="0.25">
      <c r="A382" s="45">
        <v>1</v>
      </c>
      <c r="B382" s="197" t="s">
        <v>263</v>
      </c>
      <c r="C382" s="69"/>
      <c r="D382" s="110"/>
      <c r="E382" s="387"/>
      <c r="F382" s="387"/>
      <c r="G382" s="387"/>
    </row>
    <row r="383" spans="1:7" s="381" customFormat="1" ht="30" hidden="1" x14ac:dyDescent="0.25">
      <c r="A383" s="45">
        <v>1</v>
      </c>
      <c r="B383" s="16" t="s">
        <v>264</v>
      </c>
      <c r="C383" s="69"/>
      <c r="D383" s="110"/>
      <c r="E383" s="387"/>
      <c r="F383" s="387"/>
      <c r="G383" s="387"/>
    </row>
    <row r="384" spans="1:7" s="381" customFormat="1" hidden="1" x14ac:dyDescent="0.25">
      <c r="A384" s="45">
        <v>1</v>
      </c>
      <c r="B384" s="197" t="s">
        <v>263</v>
      </c>
      <c r="C384" s="69"/>
      <c r="D384" s="110"/>
      <c r="E384" s="387"/>
      <c r="F384" s="387"/>
      <c r="G384" s="387"/>
    </row>
    <row r="385" spans="1:7" s="381" customFormat="1" ht="45" hidden="1" x14ac:dyDescent="0.25">
      <c r="A385" s="45">
        <v>1</v>
      </c>
      <c r="B385" s="16" t="s">
        <v>230</v>
      </c>
      <c r="C385" s="69"/>
      <c r="D385" s="110">
        <f>D386+D387+D389+D391</f>
        <v>0</v>
      </c>
      <c r="E385" s="387"/>
      <c r="F385" s="387"/>
      <c r="G385" s="387"/>
    </row>
    <row r="386" spans="1:7" s="381" customFormat="1" ht="30" hidden="1" x14ac:dyDescent="0.25">
      <c r="A386" s="45">
        <v>1</v>
      </c>
      <c r="B386" s="16" t="s">
        <v>231</v>
      </c>
      <c r="C386" s="69"/>
      <c r="D386" s="110"/>
      <c r="E386" s="387"/>
      <c r="F386" s="387"/>
      <c r="G386" s="387"/>
    </row>
    <row r="387" spans="1:7" s="381" customFormat="1" ht="60" hidden="1" x14ac:dyDescent="0.25">
      <c r="A387" s="45">
        <v>1</v>
      </c>
      <c r="B387" s="16" t="s">
        <v>265</v>
      </c>
      <c r="C387" s="69"/>
      <c r="D387" s="110"/>
      <c r="E387" s="387"/>
      <c r="F387" s="387"/>
      <c r="G387" s="387"/>
    </row>
    <row r="388" spans="1:7" s="381" customFormat="1" hidden="1" x14ac:dyDescent="0.25">
      <c r="A388" s="45">
        <v>1</v>
      </c>
      <c r="B388" s="197" t="s">
        <v>263</v>
      </c>
      <c r="C388" s="69"/>
      <c r="D388" s="110"/>
      <c r="E388" s="387"/>
      <c r="F388" s="387"/>
      <c r="G388" s="387"/>
    </row>
    <row r="389" spans="1:7" s="381" customFormat="1" ht="45" hidden="1" x14ac:dyDescent="0.25">
      <c r="A389" s="45">
        <v>1</v>
      </c>
      <c r="B389" s="16" t="s">
        <v>266</v>
      </c>
      <c r="C389" s="69"/>
      <c r="D389" s="110"/>
      <c r="E389" s="387"/>
      <c r="F389" s="387"/>
      <c r="G389" s="387"/>
    </row>
    <row r="390" spans="1:7" s="381" customFormat="1" hidden="1" x14ac:dyDescent="0.25">
      <c r="A390" s="45">
        <v>1</v>
      </c>
      <c r="B390" s="197" t="s">
        <v>263</v>
      </c>
      <c r="C390" s="69"/>
      <c r="D390" s="110"/>
      <c r="E390" s="387"/>
      <c r="F390" s="387"/>
      <c r="G390" s="387"/>
    </row>
    <row r="391" spans="1:7" s="381" customFormat="1" ht="30" hidden="1" x14ac:dyDescent="0.25">
      <c r="A391" s="45">
        <v>1</v>
      </c>
      <c r="B391" s="16" t="s">
        <v>232</v>
      </c>
      <c r="C391" s="69"/>
      <c r="D391" s="110"/>
      <c r="E391" s="387"/>
      <c r="F391" s="387"/>
      <c r="G391" s="387"/>
    </row>
    <row r="392" spans="1:7" s="381" customFormat="1" hidden="1" x14ac:dyDescent="0.25">
      <c r="A392" s="45">
        <v>1</v>
      </c>
      <c r="B392" s="197" t="s">
        <v>263</v>
      </c>
      <c r="C392" s="69"/>
      <c r="D392" s="110"/>
      <c r="E392" s="387"/>
      <c r="F392" s="387"/>
      <c r="G392" s="387"/>
    </row>
    <row r="393" spans="1:7" s="381" customFormat="1" ht="45" hidden="1" x14ac:dyDescent="0.25">
      <c r="A393" s="45">
        <v>1</v>
      </c>
      <c r="B393" s="16" t="s">
        <v>233</v>
      </c>
      <c r="C393" s="69"/>
      <c r="D393" s="110">
        <v>2000</v>
      </c>
      <c r="E393" s="387"/>
      <c r="F393" s="387"/>
      <c r="G393" s="387"/>
    </row>
    <row r="394" spans="1:7" s="381" customFormat="1" ht="30" hidden="1" x14ac:dyDescent="0.25">
      <c r="A394" s="45">
        <v>1</v>
      </c>
      <c r="B394" s="16" t="s">
        <v>234</v>
      </c>
      <c r="C394" s="69"/>
      <c r="D394" s="110"/>
      <c r="E394" s="387"/>
      <c r="F394" s="387"/>
      <c r="G394" s="387"/>
    </row>
    <row r="395" spans="1:7" s="381" customFormat="1" ht="30" hidden="1" x14ac:dyDescent="0.25">
      <c r="A395" s="45">
        <v>1</v>
      </c>
      <c r="B395" s="16" t="s">
        <v>235</v>
      </c>
      <c r="C395" s="69"/>
      <c r="D395" s="110"/>
      <c r="E395" s="387"/>
      <c r="F395" s="387"/>
      <c r="G395" s="387"/>
    </row>
    <row r="396" spans="1:7" s="381" customFormat="1" hidden="1" x14ac:dyDescent="0.25">
      <c r="A396" s="45">
        <v>1</v>
      </c>
      <c r="B396" s="16" t="s">
        <v>236</v>
      </c>
      <c r="C396" s="6"/>
      <c r="D396" s="93">
        <v>72483</v>
      </c>
      <c r="E396" s="387"/>
      <c r="F396" s="387"/>
      <c r="G396" s="387"/>
    </row>
    <row r="397" spans="1:7" s="381" customFormat="1" hidden="1" x14ac:dyDescent="0.25">
      <c r="A397" s="45">
        <v>1</v>
      </c>
      <c r="B397" s="16" t="s">
        <v>271</v>
      </c>
      <c r="C397" s="6"/>
      <c r="D397" s="93"/>
      <c r="E397" s="387"/>
      <c r="F397" s="387"/>
      <c r="G397" s="387"/>
    </row>
    <row r="398" spans="1:7" s="381" customFormat="1" hidden="1" x14ac:dyDescent="0.25">
      <c r="A398" s="45">
        <v>1</v>
      </c>
      <c r="B398" s="152" t="s">
        <v>282</v>
      </c>
      <c r="C398" s="6"/>
      <c r="D398" s="93"/>
      <c r="E398" s="387"/>
      <c r="F398" s="387"/>
      <c r="G398" s="387"/>
    </row>
    <row r="399" spans="1:7" s="381" customFormat="1" hidden="1" x14ac:dyDescent="0.25">
      <c r="A399" s="45">
        <v>1</v>
      </c>
      <c r="B399" s="24" t="s">
        <v>144</v>
      </c>
      <c r="C399" s="6"/>
      <c r="D399" s="93">
        <v>53356</v>
      </c>
      <c r="E399" s="387"/>
      <c r="F399" s="387"/>
      <c r="G399" s="387"/>
    </row>
    <row r="400" spans="1:7" s="381" customFormat="1" hidden="1" x14ac:dyDescent="0.25">
      <c r="A400" s="45">
        <v>1</v>
      </c>
      <c r="B400" s="152" t="s">
        <v>191</v>
      </c>
      <c r="C400" s="6"/>
      <c r="D400" s="93">
        <v>49800</v>
      </c>
      <c r="E400" s="387"/>
      <c r="F400" s="387"/>
      <c r="G400" s="387"/>
    </row>
    <row r="401" spans="1:7" s="381" customFormat="1" ht="30" hidden="1" x14ac:dyDescent="0.25">
      <c r="A401" s="45">
        <v>1</v>
      </c>
      <c r="B401" s="24" t="s">
        <v>145</v>
      </c>
      <c r="C401" s="6"/>
      <c r="D401" s="93"/>
      <c r="E401" s="387"/>
      <c r="F401" s="387"/>
      <c r="G401" s="387"/>
    </row>
    <row r="402" spans="1:7" s="381" customFormat="1" ht="30" hidden="1" x14ac:dyDescent="0.25">
      <c r="A402" s="45">
        <v>1</v>
      </c>
      <c r="B402" s="152" t="s">
        <v>208</v>
      </c>
      <c r="C402" s="6"/>
      <c r="D402" s="93"/>
      <c r="E402" s="387"/>
      <c r="F402" s="387"/>
      <c r="G402" s="387"/>
    </row>
    <row r="403" spans="1:7" s="381" customFormat="1" hidden="1" x14ac:dyDescent="0.25">
      <c r="A403" s="45">
        <v>1</v>
      </c>
      <c r="B403" s="229" t="s">
        <v>268</v>
      </c>
      <c r="C403" s="6"/>
      <c r="D403" s="93"/>
      <c r="E403" s="387"/>
      <c r="F403" s="387"/>
      <c r="G403" s="387"/>
    </row>
    <row r="404" spans="1:7" s="381" customFormat="1" hidden="1" x14ac:dyDescent="0.25">
      <c r="A404" s="45">
        <v>1</v>
      </c>
      <c r="B404" s="17" t="s">
        <v>197</v>
      </c>
      <c r="C404" s="6"/>
      <c r="D404" s="78">
        <f>D376+ROUND(D399*3.2,0)+D401</f>
        <v>271622</v>
      </c>
      <c r="E404" s="387"/>
      <c r="F404" s="387"/>
      <c r="G404" s="387"/>
    </row>
    <row r="405" spans="1:7" s="381" customFormat="1" ht="18" hidden="1" customHeight="1" x14ac:dyDescent="0.25">
      <c r="A405" s="45">
        <v>1</v>
      </c>
      <c r="B405" s="142" t="s">
        <v>147</v>
      </c>
      <c r="C405" s="40"/>
      <c r="D405" s="325"/>
      <c r="E405" s="387"/>
      <c r="F405" s="387"/>
      <c r="G405" s="387"/>
    </row>
    <row r="406" spans="1:7" s="381" customFormat="1" ht="30" hidden="1" x14ac:dyDescent="0.25">
      <c r="A406" s="45">
        <v>1</v>
      </c>
      <c r="B406" s="50" t="s">
        <v>70</v>
      </c>
      <c r="C406" s="40"/>
      <c r="D406" s="110">
        <v>130625</v>
      </c>
      <c r="E406" s="387"/>
      <c r="F406" s="387"/>
      <c r="G406" s="387"/>
    </row>
    <row r="407" spans="1:7" s="381" customFormat="1" ht="30" hidden="1" x14ac:dyDescent="0.25">
      <c r="A407" s="45">
        <v>1</v>
      </c>
      <c r="B407" s="154" t="s">
        <v>71</v>
      </c>
      <c r="C407" s="40"/>
      <c r="D407" s="110">
        <v>7174</v>
      </c>
      <c r="E407" s="387"/>
      <c r="F407" s="387"/>
      <c r="G407" s="387"/>
    </row>
    <row r="408" spans="1:7" s="381" customFormat="1" hidden="1" x14ac:dyDescent="0.25">
      <c r="A408" s="45">
        <v>1</v>
      </c>
      <c r="B408" s="154" t="s">
        <v>64</v>
      </c>
      <c r="C408" s="40"/>
      <c r="D408" s="110">
        <f>325-75</f>
        <v>250</v>
      </c>
      <c r="E408" s="387"/>
      <c r="F408" s="387"/>
      <c r="G408" s="387"/>
    </row>
    <row r="409" spans="1:7" s="381" customFormat="1" hidden="1" x14ac:dyDescent="0.25">
      <c r="A409" s="45">
        <v>1</v>
      </c>
      <c r="B409" s="154" t="s">
        <v>36</v>
      </c>
      <c r="C409" s="40"/>
      <c r="D409" s="110">
        <v>10515</v>
      </c>
      <c r="E409" s="387"/>
      <c r="F409" s="387"/>
      <c r="G409" s="387"/>
    </row>
    <row r="410" spans="1:7" s="381" customFormat="1" ht="45" hidden="1" x14ac:dyDescent="0.25">
      <c r="A410" s="45">
        <v>1</v>
      </c>
      <c r="B410" s="154" t="s">
        <v>215</v>
      </c>
      <c r="C410" s="40"/>
      <c r="D410" s="110">
        <v>24123</v>
      </c>
      <c r="E410" s="387"/>
      <c r="F410" s="387"/>
      <c r="G410" s="387"/>
    </row>
    <row r="411" spans="1:7" s="381" customFormat="1" hidden="1" x14ac:dyDescent="0.25">
      <c r="A411" s="45">
        <v>1</v>
      </c>
      <c r="B411" s="154" t="s">
        <v>67</v>
      </c>
      <c r="C411" s="40"/>
      <c r="D411" s="110">
        <v>15600</v>
      </c>
      <c r="E411" s="387"/>
      <c r="F411" s="387"/>
      <c r="G411" s="387"/>
    </row>
    <row r="412" spans="1:7" s="381" customFormat="1" hidden="1" x14ac:dyDescent="0.25">
      <c r="A412" s="45">
        <v>1</v>
      </c>
      <c r="B412" s="154" t="s">
        <v>21</v>
      </c>
      <c r="C412" s="40"/>
      <c r="D412" s="110">
        <v>9024</v>
      </c>
      <c r="E412" s="387"/>
      <c r="F412" s="387"/>
      <c r="G412" s="387"/>
    </row>
    <row r="413" spans="1:7" s="381" customFormat="1" ht="30" hidden="1" x14ac:dyDescent="0.25">
      <c r="A413" s="45">
        <v>1</v>
      </c>
      <c r="B413" s="154" t="s">
        <v>213</v>
      </c>
      <c r="C413" s="40"/>
      <c r="D413" s="110">
        <v>2054</v>
      </c>
      <c r="E413" s="387"/>
      <c r="F413" s="387"/>
      <c r="G413" s="387"/>
    </row>
    <row r="414" spans="1:7" s="381" customFormat="1" hidden="1" x14ac:dyDescent="0.25">
      <c r="A414" s="45">
        <v>1</v>
      </c>
      <c r="B414" s="154" t="s">
        <v>40</v>
      </c>
      <c r="C414" s="40"/>
      <c r="D414" s="110">
        <v>186388</v>
      </c>
      <c r="E414" s="387"/>
      <c r="F414" s="387"/>
      <c r="G414" s="387"/>
    </row>
    <row r="415" spans="1:7" s="381" customFormat="1" ht="30" hidden="1" x14ac:dyDescent="0.25">
      <c r="A415" s="45">
        <v>1</v>
      </c>
      <c r="B415" s="154" t="s">
        <v>73</v>
      </c>
      <c r="C415" s="40"/>
      <c r="D415" s="110">
        <v>455</v>
      </c>
      <c r="E415" s="387"/>
      <c r="F415" s="387"/>
      <c r="G415" s="387"/>
    </row>
    <row r="416" spans="1:7" s="381" customFormat="1" ht="30.75" hidden="1" customHeight="1" x14ac:dyDescent="0.25">
      <c r="A416" s="45">
        <v>1</v>
      </c>
      <c r="B416" s="154" t="s">
        <v>214</v>
      </c>
      <c r="C416" s="40"/>
      <c r="D416" s="110">
        <v>9250</v>
      </c>
      <c r="E416" s="387"/>
      <c r="F416" s="387"/>
      <c r="G416" s="387"/>
    </row>
    <row r="417" spans="1:7" s="381" customFormat="1" ht="30" hidden="1" x14ac:dyDescent="0.25">
      <c r="A417" s="45">
        <v>1</v>
      </c>
      <c r="B417" s="154" t="s">
        <v>180</v>
      </c>
      <c r="C417" s="40"/>
      <c r="D417" s="110">
        <v>629</v>
      </c>
      <c r="E417" s="387"/>
      <c r="F417" s="387"/>
      <c r="G417" s="387"/>
    </row>
    <row r="418" spans="1:7" s="381" customFormat="1" hidden="1" x14ac:dyDescent="0.25">
      <c r="A418" s="45">
        <v>1</v>
      </c>
      <c r="B418" s="154" t="s">
        <v>217</v>
      </c>
      <c r="C418" s="40"/>
      <c r="D418" s="110">
        <v>5590</v>
      </c>
      <c r="E418" s="387"/>
      <c r="F418" s="387"/>
      <c r="G418" s="387"/>
    </row>
    <row r="419" spans="1:7" s="381" customFormat="1" hidden="1" x14ac:dyDescent="0.25">
      <c r="A419" s="45">
        <v>1</v>
      </c>
      <c r="B419" s="154" t="s">
        <v>61</v>
      </c>
      <c r="C419" s="40"/>
      <c r="D419" s="110">
        <v>19400</v>
      </c>
      <c r="E419" s="387"/>
      <c r="F419" s="387"/>
      <c r="G419" s="387"/>
    </row>
    <row r="420" spans="1:7" s="381" customFormat="1" hidden="1" x14ac:dyDescent="0.25">
      <c r="A420" s="45">
        <v>1</v>
      </c>
      <c r="B420" s="154" t="s">
        <v>66</v>
      </c>
      <c r="C420" s="40"/>
      <c r="D420" s="110">
        <v>7830</v>
      </c>
      <c r="E420" s="387"/>
      <c r="F420" s="387"/>
      <c r="G420" s="387"/>
    </row>
    <row r="421" spans="1:7" s="381" customFormat="1" hidden="1" x14ac:dyDescent="0.25">
      <c r="A421" s="45">
        <v>1</v>
      </c>
      <c r="B421" s="154" t="s">
        <v>68</v>
      </c>
      <c r="C421" s="40"/>
      <c r="D421" s="110">
        <v>1950</v>
      </c>
      <c r="E421" s="387"/>
      <c r="F421" s="387"/>
      <c r="G421" s="387"/>
    </row>
    <row r="422" spans="1:7" s="381" customFormat="1" hidden="1" x14ac:dyDescent="0.25">
      <c r="A422" s="45">
        <v>1</v>
      </c>
      <c r="B422" s="154" t="s">
        <v>65</v>
      </c>
      <c r="C422" s="40"/>
      <c r="D422" s="110">
        <v>977</v>
      </c>
      <c r="E422" s="387"/>
      <c r="F422" s="387"/>
      <c r="G422" s="387"/>
    </row>
    <row r="423" spans="1:7" s="381" customFormat="1" hidden="1" x14ac:dyDescent="0.25">
      <c r="A423" s="45">
        <v>1</v>
      </c>
      <c r="B423" s="154" t="s">
        <v>20</v>
      </c>
      <c r="C423" s="40"/>
      <c r="D423" s="110">
        <v>5200</v>
      </c>
      <c r="E423" s="387"/>
      <c r="F423" s="387"/>
      <c r="G423" s="387"/>
    </row>
    <row r="424" spans="1:7" s="381" customFormat="1" hidden="1" x14ac:dyDescent="0.25">
      <c r="A424" s="45">
        <v>1</v>
      </c>
      <c r="B424" s="154" t="s">
        <v>209</v>
      </c>
      <c r="C424" s="40"/>
      <c r="D424" s="110">
        <v>35007</v>
      </c>
      <c r="E424" s="387"/>
      <c r="F424" s="387"/>
      <c r="G424" s="387"/>
    </row>
    <row r="425" spans="1:7" s="381" customFormat="1" hidden="1" x14ac:dyDescent="0.25">
      <c r="A425" s="45">
        <v>1</v>
      </c>
      <c r="B425" s="154" t="s">
        <v>69</v>
      </c>
      <c r="C425" s="40"/>
      <c r="D425" s="110">
        <v>204</v>
      </c>
      <c r="E425" s="387"/>
      <c r="F425" s="387"/>
      <c r="G425" s="387"/>
    </row>
    <row r="426" spans="1:7" s="381" customFormat="1" hidden="1" x14ac:dyDescent="0.25">
      <c r="A426" s="45">
        <v>1</v>
      </c>
      <c r="B426" s="154" t="s">
        <v>42</v>
      </c>
      <c r="C426" s="40"/>
      <c r="D426" s="110">
        <v>15794</v>
      </c>
      <c r="E426" s="387"/>
      <c r="F426" s="387"/>
      <c r="G426" s="387"/>
    </row>
    <row r="427" spans="1:7" s="381" customFormat="1" hidden="1" x14ac:dyDescent="0.25">
      <c r="A427" s="45">
        <v>1</v>
      </c>
      <c r="B427" s="154" t="s">
        <v>210</v>
      </c>
      <c r="C427" s="40"/>
      <c r="D427" s="110">
        <f>940+100</f>
        <v>1040</v>
      </c>
      <c r="E427" s="387"/>
      <c r="F427" s="387"/>
      <c r="G427" s="387"/>
    </row>
    <row r="428" spans="1:7" s="381" customFormat="1" hidden="1" x14ac:dyDescent="0.25">
      <c r="A428" s="45">
        <v>1</v>
      </c>
      <c r="B428" s="154" t="s">
        <v>34</v>
      </c>
      <c r="C428" s="40"/>
      <c r="D428" s="110">
        <v>10400</v>
      </c>
      <c r="E428" s="387"/>
      <c r="F428" s="387"/>
      <c r="G428" s="387"/>
    </row>
    <row r="429" spans="1:7" s="381" customFormat="1" hidden="1" x14ac:dyDescent="0.25">
      <c r="A429" s="45">
        <v>1</v>
      </c>
      <c r="B429" s="154" t="s">
        <v>63</v>
      </c>
      <c r="C429" s="40"/>
      <c r="D429" s="110">
        <f>11180-140</f>
        <v>11040</v>
      </c>
      <c r="E429" s="387"/>
      <c r="F429" s="387"/>
      <c r="G429" s="387"/>
    </row>
    <row r="430" spans="1:7" s="381" customFormat="1" hidden="1" x14ac:dyDescent="0.25">
      <c r="A430" s="45">
        <v>1</v>
      </c>
      <c r="B430" s="154" t="s">
        <v>95</v>
      </c>
      <c r="C430" s="40"/>
      <c r="D430" s="110">
        <v>1150</v>
      </c>
      <c r="E430" s="387"/>
      <c r="F430" s="387"/>
      <c r="G430" s="387"/>
    </row>
    <row r="431" spans="1:7" s="381" customFormat="1" hidden="1" x14ac:dyDescent="0.25">
      <c r="A431" s="45">
        <v>1</v>
      </c>
      <c r="B431" s="154" t="s">
        <v>62</v>
      </c>
      <c r="C431" s="40"/>
      <c r="D431" s="110">
        <v>790</v>
      </c>
      <c r="E431" s="387"/>
      <c r="F431" s="387"/>
      <c r="G431" s="387"/>
    </row>
    <row r="432" spans="1:7" s="381" customFormat="1" hidden="1" x14ac:dyDescent="0.25">
      <c r="A432" s="45">
        <v>1</v>
      </c>
      <c r="B432" s="154" t="s">
        <v>212</v>
      </c>
      <c r="C432" s="40"/>
      <c r="D432" s="110">
        <f>1035-60</f>
        <v>975</v>
      </c>
      <c r="E432" s="387"/>
      <c r="F432" s="387"/>
      <c r="G432" s="387"/>
    </row>
    <row r="433" spans="1:7" s="381" customFormat="1" hidden="1" x14ac:dyDescent="0.25">
      <c r="A433" s="45">
        <v>1</v>
      </c>
      <c r="B433" s="154" t="s">
        <v>39</v>
      </c>
      <c r="C433" s="40"/>
      <c r="D433" s="110">
        <v>11440</v>
      </c>
      <c r="E433" s="387"/>
      <c r="F433" s="387"/>
      <c r="G433" s="387"/>
    </row>
    <row r="434" spans="1:7" s="381" customFormat="1" ht="24.75" hidden="1" customHeight="1" x14ac:dyDescent="0.25">
      <c r="A434" s="45">
        <v>1</v>
      </c>
      <c r="B434" s="72" t="s">
        <v>8</v>
      </c>
      <c r="C434" s="40"/>
      <c r="D434" s="110"/>
      <c r="E434" s="387"/>
      <c r="F434" s="387"/>
      <c r="G434" s="387"/>
    </row>
    <row r="435" spans="1:7" s="381" customFormat="1" ht="24.75" hidden="1" customHeight="1" x14ac:dyDescent="0.25">
      <c r="A435" s="45">
        <v>1</v>
      </c>
      <c r="B435" s="20" t="s">
        <v>23</v>
      </c>
      <c r="C435" s="40"/>
      <c r="D435" s="110"/>
      <c r="E435" s="387"/>
      <c r="F435" s="387"/>
      <c r="G435" s="387"/>
    </row>
    <row r="436" spans="1:7" s="381" customFormat="1" ht="24.75" hidden="1" customHeight="1" x14ac:dyDescent="0.25">
      <c r="A436" s="45">
        <v>1</v>
      </c>
      <c r="B436" s="131" t="s">
        <v>173</v>
      </c>
      <c r="C436" s="69">
        <v>240</v>
      </c>
      <c r="D436" s="110">
        <v>950</v>
      </c>
      <c r="E436" s="388">
        <v>8</v>
      </c>
      <c r="F436" s="93">
        <f>ROUND(G436/C436,0)</f>
        <v>32</v>
      </c>
      <c r="G436" s="116">
        <f>ROUND(D436*E436,0)</f>
        <v>7600</v>
      </c>
    </row>
    <row r="437" spans="1:7" s="381" customFormat="1" ht="24.75" hidden="1" customHeight="1" x14ac:dyDescent="0.25">
      <c r="A437" s="45">
        <v>1</v>
      </c>
      <c r="B437" s="131" t="s">
        <v>13</v>
      </c>
      <c r="C437" s="69">
        <v>240</v>
      </c>
      <c r="D437" s="110">
        <v>1450</v>
      </c>
      <c r="E437" s="388">
        <v>8</v>
      </c>
      <c r="F437" s="93">
        <f>ROUND(G437/C437,0)</f>
        <v>48</v>
      </c>
      <c r="G437" s="116">
        <f>ROUND(D437*E437,0)</f>
        <v>11600</v>
      </c>
    </row>
    <row r="438" spans="1:7" ht="24.75" hidden="1" customHeight="1" x14ac:dyDescent="0.25">
      <c r="A438" s="45">
        <v>1</v>
      </c>
      <c r="B438" s="70" t="s">
        <v>174</v>
      </c>
      <c r="C438" s="69"/>
      <c r="D438" s="325">
        <f>D436+D437</f>
        <v>2400</v>
      </c>
      <c r="E438" s="101">
        <f>G438/D438</f>
        <v>8</v>
      </c>
      <c r="F438" s="325">
        <f>F436+F437</f>
        <v>80</v>
      </c>
      <c r="G438" s="325">
        <f>G436+G437</f>
        <v>19200</v>
      </c>
    </row>
    <row r="439" spans="1:7" ht="24.75" hidden="1" customHeight="1" thickBot="1" x14ac:dyDescent="0.3">
      <c r="A439" s="45">
        <v>1</v>
      </c>
      <c r="B439" s="22" t="s">
        <v>141</v>
      </c>
      <c r="C439" s="400"/>
      <c r="D439" s="400">
        <f>D438</f>
        <v>2400</v>
      </c>
      <c r="E439" s="101">
        <f>E438</f>
        <v>8</v>
      </c>
      <c r="F439" s="400">
        <f>F438</f>
        <v>80</v>
      </c>
      <c r="G439" s="400">
        <f>G438</f>
        <v>19200</v>
      </c>
    </row>
    <row r="440" spans="1:7" s="360" customFormat="1" ht="18.75" hidden="1" customHeight="1" thickBot="1" x14ac:dyDescent="0.3">
      <c r="A440" s="45">
        <v>1</v>
      </c>
      <c r="B440" s="357" t="s">
        <v>11</v>
      </c>
      <c r="C440" s="358"/>
      <c r="D440" s="359"/>
      <c r="E440" s="359"/>
      <c r="F440" s="359"/>
      <c r="G440" s="359"/>
    </row>
    <row r="441" spans="1:7" s="381" customFormat="1" ht="48" hidden="1" customHeight="1" x14ac:dyDescent="0.25">
      <c r="A441" s="45">
        <v>1</v>
      </c>
      <c r="B441" s="397" t="s">
        <v>107</v>
      </c>
      <c r="C441" s="398"/>
      <c r="D441" s="399"/>
      <c r="E441" s="399"/>
      <c r="F441" s="399"/>
      <c r="G441" s="399"/>
    </row>
    <row r="442" spans="1:7" s="381" customFormat="1" hidden="1" x14ac:dyDescent="0.25">
      <c r="A442" s="45">
        <v>1</v>
      </c>
      <c r="B442" s="264" t="s">
        <v>198</v>
      </c>
      <c r="C442" s="77"/>
      <c r="D442" s="93"/>
      <c r="E442" s="387"/>
      <c r="F442" s="387"/>
      <c r="G442" s="387"/>
    </row>
    <row r="443" spans="1:7" s="381" customFormat="1" hidden="1" x14ac:dyDescent="0.25">
      <c r="A443" s="45">
        <v>1</v>
      </c>
      <c r="B443" s="16" t="s">
        <v>146</v>
      </c>
      <c r="C443" s="6"/>
      <c r="D443" s="93">
        <f>D444+D445+D452+D460+D461+D462+D463+D464</f>
        <v>102000</v>
      </c>
      <c r="E443" s="387"/>
      <c r="F443" s="387"/>
      <c r="G443" s="387"/>
    </row>
    <row r="444" spans="1:7" s="381" customFormat="1" hidden="1" x14ac:dyDescent="0.25">
      <c r="A444" s="45">
        <v>1</v>
      </c>
      <c r="B444" s="16" t="s">
        <v>192</v>
      </c>
      <c r="C444" s="6"/>
      <c r="D444" s="93">
        <v>14000</v>
      </c>
      <c r="E444" s="387"/>
      <c r="F444" s="387"/>
      <c r="G444" s="387"/>
    </row>
    <row r="445" spans="1:7" s="381" customFormat="1" ht="30" hidden="1" x14ac:dyDescent="0.25">
      <c r="A445" s="45">
        <v>1</v>
      </c>
      <c r="B445" s="16" t="s">
        <v>193</v>
      </c>
      <c r="C445" s="6"/>
      <c r="D445" s="93">
        <f>D446+D447+D448+D450</f>
        <v>0</v>
      </c>
      <c r="E445" s="387"/>
      <c r="F445" s="387"/>
      <c r="G445" s="387"/>
    </row>
    <row r="446" spans="1:7" s="381" customFormat="1" ht="30" hidden="1" x14ac:dyDescent="0.25">
      <c r="A446" s="45">
        <v>1</v>
      </c>
      <c r="B446" s="16" t="s">
        <v>194</v>
      </c>
      <c r="C446" s="6"/>
      <c r="D446" s="93"/>
      <c r="E446" s="387"/>
      <c r="F446" s="387"/>
      <c r="G446" s="387"/>
    </row>
    <row r="447" spans="1:7" s="381" customFormat="1" ht="30" hidden="1" x14ac:dyDescent="0.25">
      <c r="A447" s="45">
        <v>1</v>
      </c>
      <c r="B447" s="16" t="s">
        <v>195</v>
      </c>
      <c r="C447" s="6"/>
      <c r="D447" s="93"/>
      <c r="E447" s="387"/>
      <c r="F447" s="387"/>
      <c r="G447" s="387"/>
    </row>
    <row r="448" spans="1:7" s="381" customFormat="1" ht="45" hidden="1" x14ac:dyDescent="0.25">
      <c r="A448" s="45">
        <v>1</v>
      </c>
      <c r="B448" s="16" t="s">
        <v>262</v>
      </c>
      <c r="C448" s="6"/>
      <c r="D448" s="93"/>
      <c r="E448" s="387"/>
      <c r="F448" s="387"/>
      <c r="G448" s="387"/>
    </row>
    <row r="449" spans="1:7" s="381" customFormat="1" hidden="1" x14ac:dyDescent="0.25">
      <c r="A449" s="45">
        <v>1</v>
      </c>
      <c r="B449" s="197" t="s">
        <v>263</v>
      </c>
      <c r="C449" s="6"/>
      <c r="D449" s="93"/>
      <c r="E449" s="387"/>
      <c r="F449" s="387"/>
      <c r="G449" s="387"/>
    </row>
    <row r="450" spans="1:7" s="381" customFormat="1" ht="30" hidden="1" x14ac:dyDescent="0.25">
      <c r="A450" s="45">
        <v>1</v>
      </c>
      <c r="B450" s="16" t="s">
        <v>264</v>
      </c>
      <c r="C450" s="6"/>
      <c r="D450" s="93"/>
      <c r="E450" s="387"/>
      <c r="F450" s="387"/>
      <c r="G450" s="387"/>
    </row>
    <row r="451" spans="1:7" s="381" customFormat="1" hidden="1" x14ac:dyDescent="0.25">
      <c r="A451" s="45">
        <v>1</v>
      </c>
      <c r="B451" s="197" t="s">
        <v>263</v>
      </c>
      <c r="C451" s="6"/>
      <c r="D451" s="93"/>
      <c r="E451" s="387"/>
      <c r="F451" s="387"/>
      <c r="G451" s="387"/>
    </row>
    <row r="452" spans="1:7" s="381" customFormat="1" ht="45" hidden="1" x14ac:dyDescent="0.25">
      <c r="A452" s="45">
        <v>1</v>
      </c>
      <c r="B452" s="16" t="s">
        <v>230</v>
      </c>
      <c r="C452" s="6"/>
      <c r="D452" s="93">
        <f>D453+D454+D456+D458</f>
        <v>0</v>
      </c>
      <c r="E452" s="387"/>
      <c r="F452" s="387"/>
      <c r="G452" s="387"/>
    </row>
    <row r="453" spans="1:7" s="381" customFormat="1" ht="30" hidden="1" x14ac:dyDescent="0.25">
      <c r="A453" s="45">
        <v>1</v>
      </c>
      <c r="B453" s="16" t="s">
        <v>231</v>
      </c>
      <c r="C453" s="6"/>
      <c r="D453" s="93"/>
      <c r="E453" s="387"/>
      <c r="F453" s="387"/>
      <c r="G453" s="387"/>
    </row>
    <row r="454" spans="1:7" s="381" customFormat="1" ht="60" hidden="1" x14ac:dyDescent="0.25">
      <c r="A454" s="45">
        <v>1</v>
      </c>
      <c r="B454" s="16" t="s">
        <v>265</v>
      </c>
      <c r="C454" s="6"/>
      <c r="D454" s="93"/>
      <c r="E454" s="387"/>
      <c r="F454" s="387"/>
      <c r="G454" s="387"/>
    </row>
    <row r="455" spans="1:7" s="381" customFormat="1" hidden="1" x14ac:dyDescent="0.25">
      <c r="A455" s="45">
        <v>1</v>
      </c>
      <c r="B455" s="197" t="s">
        <v>263</v>
      </c>
      <c r="C455" s="6"/>
      <c r="D455" s="93"/>
      <c r="E455" s="387"/>
      <c r="F455" s="387"/>
      <c r="G455" s="387"/>
    </row>
    <row r="456" spans="1:7" s="381" customFormat="1" ht="45" hidden="1" x14ac:dyDescent="0.25">
      <c r="A456" s="45">
        <v>1</v>
      </c>
      <c r="B456" s="16" t="s">
        <v>266</v>
      </c>
      <c r="C456" s="6"/>
      <c r="D456" s="93"/>
      <c r="E456" s="387"/>
      <c r="F456" s="387"/>
      <c r="G456" s="387"/>
    </row>
    <row r="457" spans="1:7" s="381" customFormat="1" hidden="1" x14ac:dyDescent="0.25">
      <c r="A457" s="45">
        <v>1</v>
      </c>
      <c r="B457" s="197" t="s">
        <v>263</v>
      </c>
      <c r="C457" s="6"/>
      <c r="D457" s="93"/>
      <c r="E457" s="387"/>
      <c r="F457" s="387"/>
      <c r="G457" s="387"/>
    </row>
    <row r="458" spans="1:7" s="381" customFormat="1" ht="30" hidden="1" x14ac:dyDescent="0.25">
      <c r="A458" s="45">
        <v>1</v>
      </c>
      <c r="B458" s="16" t="s">
        <v>232</v>
      </c>
      <c r="C458" s="6"/>
      <c r="D458" s="93"/>
      <c r="E458" s="387"/>
      <c r="F458" s="387"/>
      <c r="G458" s="387"/>
    </row>
    <row r="459" spans="1:7" s="381" customFormat="1" hidden="1" x14ac:dyDescent="0.25">
      <c r="A459" s="45">
        <v>1</v>
      </c>
      <c r="B459" s="197" t="s">
        <v>263</v>
      </c>
      <c r="C459" s="6"/>
      <c r="D459" s="93"/>
      <c r="E459" s="387"/>
      <c r="F459" s="387"/>
      <c r="G459" s="387"/>
    </row>
    <row r="460" spans="1:7" s="381" customFormat="1" ht="45" hidden="1" x14ac:dyDescent="0.25">
      <c r="A460" s="45">
        <v>1</v>
      </c>
      <c r="B460" s="16" t="s">
        <v>233</v>
      </c>
      <c r="C460" s="6"/>
      <c r="D460" s="93"/>
      <c r="E460" s="387"/>
      <c r="F460" s="387"/>
      <c r="G460" s="387"/>
    </row>
    <row r="461" spans="1:7" s="381" customFormat="1" ht="30" hidden="1" x14ac:dyDescent="0.25">
      <c r="A461" s="45">
        <v>1</v>
      </c>
      <c r="B461" s="16" t="s">
        <v>234</v>
      </c>
      <c r="C461" s="6"/>
      <c r="D461" s="93"/>
      <c r="E461" s="387"/>
      <c r="F461" s="387"/>
      <c r="G461" s="387"/>
    </row>
    <row r="462" spans="1:7" s="381" customFormat="1" ht="30" hidden="1" x14ac:dyDescent="0.25">
      <c r="A462" s="45">
        <v>1</v>
      </c>
      <c r="B462" s="16" t="s">
        <v>235</v>
      </c>
      <c r="C462" s="6"/>
      <c r="D462" s="93"/>
      <c r="E462" s="387"/>
      <c r="F462" s="387"/>
      <c r="G462" s="387"/>
    </row>
    <row r="463" spans="1:7" s="381" customFormat="1" hidden="1" x14ac:dyDescent="0.25">
      <c r="A463" s="45">
        <v>1</v>
      </c>
      <c r="B463" s="16" t="s">
        <v>236</v>
      </c>
      <c r="C463" s="6"/>
      <c r="D463" s="93">
        <v>88000</v>
      </c>
      <c r="E463" s="387"/>
      <c r="F463" s="387"/>
      <c r="G463" s="387"/>
    </row>
    <row r="464" spans="1:7" s="381" customFormat="1" hidden="1" x14ac:dyDescent="0.25">
      <c r="A464" s="45">
        <v>1</v>
      </c>
      <c r="B464" s="16" t="s">
        <v>271</v>
      </c>
      <c r="C464" s="6"/>
      <c r="D464" s="93"/>
      <c r="E464" s="387"/>
      <c r="F464" s="387"/>
      <c r="G464" s="387"/>
    </row>
    <row r="465" spans="1:7" s="381" customFormat="1" hidden="1" x14ac:dyDescent="0.25">
      <c r="A465" s="45">
        <v>1</v>
      </c>
      <c r="B465" s="152" t="s">
        <v>282</v>
      </c>
      <c r="C465" s="6"/>
      <c r="D465" s="93"/>
      <c r="E465" s="387"/>
      <c r="F465" s="387"/>
      <c r="G465" s="387"/>
    </row>
    <row r="466" spans="1:7" s="381" customFormat="1" hidden="1" x14ac:dyDescent="0.25">
      <c r="A466" s="45">
        <v>1</v>
      </c>
      <c r="B466" s="24" t="s">
        <v>144</v>
      </c>
      <c r="C466" s="6"/>
      <c r="D466" s="93">
        <v>10809</v>
      </c>
      <c r="E466" s="387"/>
      <c r="F466" s="387"/>
      <c r="G466" s="387"/>
    </row>
    <row r="467" spans="1:7" s="381" customFormat="1" hidden="1" x14ac:dyDescent="0.25">
      <c r="A467" s="45">
        <v>1</v>
      </c>
      <c r="B467" s="152" t="s">
        <v>191</v>
      </c>
      <c r="C467" s="6"/>
      <c r="D467" s="93">
        <v>22000</v>
      </c>
      <c r="E467" s="387"/>
      <c r="F467" s="387"/>
      <c r="G467" s="387"/>
    </row>
    <row r="468" spans="1:7" s="381" customFormat="1" ht="30" hidden="1" x14ac:dyDescent="0.25">
      <c r="A468" s="45">
        <v>1</v>
      </c>
      <c r="B468" s="24" t="s">
        <v>145</v>
      </c>
      <c r="C468" s="6"/>
      <c r="D468" s="93"/>
      <c r="E468" s="387"/>
      <c r="F468" s="387"/>
      <c r="G468" s="387"/>
    </row>
    <row r="469" spans="1:7" s="381" customFormat="1" ht="30" hidden="1" x14ac:dyDescent="0.25">
      <c r="A469" s="45">
        <v>1</v>
      </c>
      <c r="B469" s="153" t="s">
        <v>208</v>
      </c>
      <c r="C469" s="6"/>
      <c r="D469" s="93"/>
      <c r="E469" s="387"/>
      <c r="F469" s="387"/>
      <c r="G469" s="387"/>
    </row>
    <row r="470" spans="1:7" s="381" customFormat="1" hidden="1" x14ac:dyDescent="0.25">
      <c r="A470" s="45">
        <v>1</v>
      </c>
      <c r="B470" s="229" t="s">
        <v>268</v>
      </c>
      <c r="C470" s="6"/>
      <c r="D470" s="93"/>
      <c r="E470" s="387"/>
      <c r="F470" s="387"/>
      <c r="G470" s="387"/>
    </row>
    <row r="471" spans="1:7" s="381" customFormat="1" hidden="1" x14ac:dyDescent="0.25">
      <c r="A471" s="45">
        <v>1</v>
      </c>
      <c r="B471" s="17" t="s">
        <v>197</v>
      </c>
      <c r="C471" s="6"/>
      <c r="D471" s="78">
        <f>D443+ROUND(D466*3.2,0)+D468</f>
        <v>136589</v>
      </c>
      <c r="E471" s="387"/>
      <c r="F471" s="387"/>
      <c r="G471" s="387"/>
    </row>
    <row r="472" spans="1:7" s="381" customFormat="1" hidden="1" x14ac:dyDescent="0.25">
      <c r="A472" s="45">
        <v>1</v>
      </c>
      <c r="B472" s="142" t="s">
        <v>147</v>
      </c>
      <c r="C472" s="40"/>
      <c r="D472" s="325"/>
      <c r="E472" s="387"/>
      <c r="F472" s="387"/>
      <c r="G472" s="387"/>
    </row>
    <row r="473" spans="1:7" s="381" customFormat="1" ht="30.75" hidden="1" thickBot="1" x14ac:dyDescent="0.3">
      <c r="A473" s="45">
        <v>1</v>
      </c>
      <c r="B473" s="24" t="s">
        <v>181</v>
      </c>
      <c r="C473" s="40"/>
      <c r="D473" s="116">
        <v>3500</v>
      </c>
      <c r="E473" s="387"/>
      <c r="F473" s="387"/>
      <c r="G473" s="387"/>
    </row>
    <row r="474" spans="1:7" s="360" customFormat="1" ht="15.75" hidden="1" customHeight="1" thickBot="1" x14ac:dyDescent="0.3">
      <c r="A474" s="45">
        <v>1</v>
      </c>
      <c r="B474" s="357" t="s">
        <v>11</v>
      </c>
      <c r="C474" s="358"/>
      <c r="D474" s="359"/>
      <c r="E474" s="359"/>
      <c r="F474" s="359"/>
      <c r="G474" s="359"/>
    </row>
    <row r="475" spans="1:7" s="381" customFormat="1" ht="15.75" hidden="1" customHeight="1" thickBot="1" x14ac:dyDescent="0.3">
      <c r="A475" s="45">
        <v>1</v>
      </c>
      <c r="B475" s="401"/>
      <c r="C475" s="402"/>
      <c r="D475" s="403"/>
      <c r="E475" s="403"/>
      <c r="F475" s="403"/>
      <c r="G475" s="403"/>
    </row>
    <row r="476" spans="1:7" s="381" customFormat="1" ht="24.75" hidden="1" customHeight="1" x14ac:dyDescent="0.25">
      <c r="A476" s="45">
        <v>1</v>
      </c>
      <c r="B476" s="404" t="s">
        <v>101</v>
      </c>
      <c r="C476" s="398"/>
      <c r="D476" s="399"/>
      <c r="E476" s="399"/>
      <c r="F476" s="399"/>
      <c r="G476" s="399"/>
    </row>
    <row r="477" spans="1:7" s="381" customFormat="1" ht="18.75" hidden="1" customHeight="1" x14ac:dyDescent="0.25">
      <c r="A477" s="45">
        <v>1</v>
      </c>
      <c r="B477" s="264" t="s">
        <v>198</v>
      </c>
      <c r="C477" s="77"/>
      <c r="D477" s="93"/>
      <c r="E477" s="387"/>
      <c r="F477" s="387"/>
      <c r="G477" s="387"/>
    </row>
    <row r="478" spans="1:7" s="381" customFormat="1" hidden="1" x14ac:dyDescent="0.25">
      <c r="A478" s="45">
        <v>1</v>
      </c>
      <c r="B478" s="16" t="s">
        <v>146</v>
      </c>
      <c r="C478" s="6"/>
      <c r="D478" s="93">
        <f>D479+D480+D487+D495+D496+D497+D498+D499</f>
        <v>7861.8421052631584</v>
      </c>
      <c r="E478" s="387"/>
      <c r="F478" s="387"/>
      <c r="G478" s="387"/>
    </row>
    <row r="479" spans="1:7" s="381" customFormat="1" hidden="1" x14ac:dyDescent="0.25">
      <c r="A479" s="45">
        <v>1</v>
      </c>
      <c r="B479" s="16" t="s">
        <v>192</v>
      </c>
      <c r="C479" s="6"/>
      <c r="D479" s="93"/>
      <c r="E479" s="387"/>
      <c r="F479" s="387"/>
      <c r="G479" s="387"/>
    </row>
    <row r="480" spans="1:7" s="381" customFormat="1" ht="30" hidden="1" x14ac:dyDescent="0.25">
      <c r="A480" s="45">
        <v>1</v>
      </c>
      <c r="B480" s="16" t="s">
        <v>193</v>
      </c>
      <c r="C480" s="6"/>
      <c r="D480" s="93">
        <f>D481+D482+D483+D485</f>
        <v>0</v>
      </c>
      <c r="E480" s="387"/>
      <c r="F480" s="387"/>
      <c r="G480" s="387"/>
    </row>
    <row r="481" spans="1:7" s="381" customFormat="1" ht="30" hidden="1" x14ac:dyDescent="0.25">
      <c r="A481" s="45">
        <v>1</v>
      </c>
      <c r="B481" s="16" t="s">
        <v>194</v>
      </c>
      <c r="C481" s="6"/>
      <c r="D481" s="93"/>
      <c r="E481" s="387"/>
      <c r="F481" s="387"/>
      <c r="G481" s="387"/>
    </row>
    <row r="482" spans="1:7" s="381" customFormat="1" ht="30" hidden="1" x14ac:dyDescent="0.25">
      <c r="A482" s="45">
        <v>1</v>
      </c>
      <c r="B482" s="16" t="s">
        <v>195</v>
      </c>
      <c r="C482" s="6"/>
      <c r="D482" s="93"/>
      <c r="E482" s="387"/>
      <c r="F482" s="387"/>
      <c r="G482" s="387"/>
    </row>
    <row r="483" spans="1:7" s="381" customFormat="1" ht="45" hidden="1" x14ac:dyDescent="0.25">
      <c r="A483" s="45">
        <v>1</v>
      </c>
      <c r="B483" s="16" t="s">
        <v>262</v>
      </c>
      <c r="C483" s="6"/>
      <c r="D483" s="93"/>
      <c r="E483" s="387"/>
      <c r="F483" s="387"/>
      <c r="G483" s="387"/>
    </row>
    <row r="484" spans="1:7" s="381" customFormat="1" hidden="1" x14ac:dyDescent="0.25">
      <c r="A484" s="45">
        <v>1</v>
      </c>
      <c r="B484" s="197" t="s">
        <v>263</v>
      </c>
      <c r="C484" s="6"/>
      <c r="D484" s="93"/>
      <c r="E484" s="387"/>
      <c r="F484" s="387"/>
      <c r="G484" s="387"/>
    </row>
    <row r="485" spans="1:7" s="381" customFormat="1" ht="30" hidden="1" x14ac:dyDescent="0.25">
      <c r="A485" s="45">
        <v>1</v>
      </c>
      <c r="B485" s="16" t="s">
        <v>264</v>
      </c>
      <c r="C485" s="6"/>
      <c r="D485" s="93"/>
      <c r="E485" s="387"/>
      <c r="F485" s="387"/>
      <c r="G485" s="387"/>
    </row>
    <row r="486" spans="1:7" s="381" customFormat="1" hidden="1" x14ac:dyDescent="0.25">
      <c r="A486" s="45">
        <v>1</v>
      </c>
      <c r="B486" s="197" t="s">
        <v>263</v>
      </c>
      <c r="C486" s="6"/>
      <c r="D486" s="93"/>
      <c r="E486" s="387"/>
      <c r="F486" s="387"/>
      <c r="G486" s="387"/>
    </row>
    <row r="487" spans="1:7" s="381" customFormat="1" ht="45" hidden="1" x14ac:dyDescent="0.25">
      <c r="A487" s="45">
        <v>1</v>
      </c>
      <c r="B487" s="16" t="s">
        <v>230</v>
      </c>
      <c r="C487" s="6"/>
      <c r="D487" s="93">
        <f>D488+D489+D491+D493</f>
        <v>0</v>
      </c>
      <c r="E487" s="387"/>
      <c r="F487" s="387"/>
      <c r="G487" s="387"/>
    </row>
    <row r="488" spans="1:7" s="381" customFormat="1" ht="30" hidden="1" x14ac:dyDescent="0.25">
      <c r="A488" s="45">
        <v>1</v>
      </c>
      <c r="B488" s="16" t="s">
        <v>231</v>
      </c>
      <c r="C488" s="6"/>
      <c r="D488" s="93"/>
      <c r="E488" s="387"/>
      <c r="F488" s="387"/>
      <c r="G488" s="387"/>
    </row>
    <row r="489" spans="1:7" s="381" customFormat="1" ht="60" hidden="1" x14ac:dyDescent="0.25">
      <c r="A489" s="45">
        <v>1</v>
      </c>
      <c r="B489" s="16" t="s">
        <v>265</v>
      </c>
      <c r="C489" s="6"/>
      <c r="D489" s="93"/>
      <c r="E489" s="387"/>
      <c r="F489" s="387"/>
      <c r="G489" s="387"/>
    </row>
    <row r="490" spans="1:7" s="381" customFormat="1" hidden="1" x14ac:dyDescent="0.25">
      <c r="A490" s="45">
        <v>1</v>
      </c>
      <c r="B490" s="197" t="s">
        <v>263</v>
      </c>
      <c r="C490" s="6"/>
      <c r="D490" s="93"/>
      <c r="E490" s="387"/>
      <c r="F490" s="387"/>
      <c r="G490" s="387"/>
    </row>
    <row r="491" spans="1:7" s="381" customFormat="1" ht="45" hidden="1" x14ac:dyDescent="0.25">
      <c r="A491" s="45">
        <v>1</v>
      </c>
      <c r="B491" s="16" t="s">
        <v>266</v>
      </c>
      <c r="C491" s="6"/>
      <c r="D491" s="93"/>
      <c r="E491" s="387"/>
      <c r="F491" s="387"/>
      <c r="G491" s="387"/>
    </row>
    <row r="492" spans="1:7" s="381" customFormat="1" hidden="1" x14ac:dyDescent="0.25">
      <c r="A492" s="45">
        <v>1</v>
      </c>
      <c r="B492" s="197" t="s">
        <v>263</v>
      </c>
      <c r="C492" s="6"/>
      <c r="D492" s="93"/>
      <c r="E492" s="387"/>
      <c r="F492" s="387"/>
      <c r="G492" s="387"/>
    </row>
    <row r="493" spans="1:7" s="381" customFormat="1" ht="30" hidden="1" x14ac:dyDescent="0.25">
      <c r="A493" s="45">
        <v>1</v>
      </c>
      <c r="B493" s="16" t="s">
        <v>232</v>
      </c>
      <c r="C493" s="6"/>
      <c r="D493" s="93"/>
      <c r="E493" s="387"/>
      <c r="F493" s="387"/>
      <c r="G493" s="387"/>
    </row>
    <row r="494" spans="1:7" s="381" customFormat="1" hidden="1" x14ac:dyDescent="0.25">
      <c r="A494" s="45">
        <v>1</v>
      </c>
      <c r="B494" s="197" t="s">
        <v>263</v>
      </c>
      <c r="C494" s="6"/>
      <c r="D494" s="93"/>
      <c r="E494" s="387"/>
      <c r="F494" s="387"/>
      <c r="G494" s="387"/>
    </row>
    <row r="495" spans="1:7" s="381" customFormat="1" ht="45" hidden="1" x14ac:dyDescent="0.25">
      <c r="A495" s="45">
        <v>1</v>
      </c>
      <c r="B495" s="16" t="s">
        <v>233</v>
      </c>
      <c r="C495" s="6"/>
      <c r="D495" s="93"/>
      <c r="E495" s="387"/>
      <c r="F495" s="387"/>
      <c r="G495" s="387"/>
    </row>
    <row r="496" spans="1:7" s="381" customFormat="1" ht="30" hidden="1" x14ac:dyDescent="0.25">
      <c r="A496" s="45">
        <v>1</v>
      </c>
      <c r="B496" s="16" t="s">
        <v>234</v>
      </c>
      <c r="C496" s="6"/>
      <c r="D496" s="93"/>
      <c r="E496" s="387"/>
      <c r="F496" s="387"/>
      <c r="G496" s="387"/>
    </row>
    <row r="497" spans="1:7" s="381" customFormat="1" ht="30" hidden="1" x14ac:dyDescent="0.25">
      <c r="A497" s="45">
        <v>1</v>
      </c>
      <c r="B497" s="16" t="s">
        <v>235</v>
      </c>
      <c r="C497" s="6"/>
      <c r="D497" s="93"/>
      <c r="E497" s="387"/>
      <c r="F497" s="387"/>
      <c r="G497" s="387"/>
    </row>
    <row r="498" spans="1:7" s="381" customFormat="1" hidden="1" x14ac:dyDescent="0.25">
      <c r="A498" s="45">
        <v>1</v>
      </c>
      <c r="B498" s="16" t="s">
        <v>236</v>
      </c>
      <c r="C498" s="6"/>
      <c r="D498" s="93"/>
      <c r="E498" s="387"/>
      <c r="F498" s="387"/>
      <c r="G498" s="387"/>
    </row>
    <row r="499" spans="1:7" s="381" customFormat="1" hidden="1" x14ac:dyDescent="0.25">
      <c r="A499" s="45">
        <v>1</v>
      </c>
      <c r="B499" s="16" t="s">
        <v>271</v>
      </c>
      <c r="C499" s="6"/>
      <c r="D499" s="93">
        <f>D500/3.8</f>
        <v>7861.8421052631584</v>
      </c>
      <c r="E499" s="387"/>
      <c r="F499" s="387"/>
      <c r="G499" s="387"/>
    </row>
    <row r="500" spans="1:7" s="381" customFormat="1" hidden="1" x14ac:dyDescent="0.25">
      <c r="A500" s="45">
        <v>1</v>
      </c>
      <c r="B500" s="152" t="s">
        <v>282</v>
      </c>
      <c r="C500" s="6"/>
      <c r="D500" s="93">
        <v>29875</v>
      </c>
      <c r="E500" s="387"/>
      <c r="F500" s="387"/>
      <c r="G500" s="387"/>
    </row>
    <row r="501" spans="1:7" s="381" customFormat="1" hidden="1" x14ac:dyDescent="0.25">
      <c r="A501" s="45">
        <v>1</v>
      </c>
      <c r="B501" s="24" t="s">
        <v>144</v>
      </c>
      <c r="C501" s="6"/>
      <c r="D501" s="93">
        <f>D502/3.8/3.2</f>
        <v>18102.384868421053</v>
      </c>
      <c r="E501" s="387"/>
      <c r="F501" s="387"/>
      <c r="G501" s="387"/>
    </row>
    <row r="502" spans="1:7" s="381" customFormat="1" hidden="1" x14ac:dyDescent="0.25">
      <c r="A502" s="45">
        <v>1</v>
      </c>
      <c r="B502" s="152" t="s">
        <v>191</v>
      </c>
      <c r="C502" s="6"/>
      <c r="D502" s="93">
        <v>220125</v>
      </c>
      <c r="E502" s="387"/>
      <c r="F502" s="387"/>
      <c r="G502" s="387"/>
    </row>
    <row r="503" spans="1:7" s="381" customFormat="1" ht="30" hidden="1" x14ac:dyDescent="0.25">
      <c r="A503" s="45">
        <v>1</v>
      </c>
      <c r="B503" s="24" t="s">
        <v>145</v>
      </c>
      <c r="C503" s="6"/>
      <c r="D503" s="93"/>
      <c r="E503" s="387"/>
      <c r="F503" s="387"/>
      <c r="G503" s="387"/>
    </row>
    <row r="504" spans="1:7" s="381" customFormat="1" ht="30" hidden="1" x14ac:dyDescent="0.25">
      <c r="A504" s="45">
        <v>1</v>
      </c>
      <c r="B504" s="152" t="s">
        <v>208</v>
      </c>
      <c r="C504" s="6"/>
      <c r="D504" s="93"/>
      <c r="E504" s="387"/>
      <c r="F504" s="387"/>
      <c r="G504" s="387"/>
    </row>
    <row r="505" spans="1:7" s="381" customFormat="1" hidden="1" x14ac:dyDescent="0.25">
      <c r="A505" s="45">
        <v>1</v>
      </c>
      <c r="B505" s="229" t="s">
        <v>268</v>
      </c>
      <c r="C505" s="6"/>
      <c r="D505" s="93"/>
      <c r="E505" s="387"/>
      <c r="F505" s="387"/>
      <c r="G505" s="387"/>
    </row>
    <row r="506" spans="1:7" s="381" customFormat="1" hidden="1" x14ac:dyDescent="0.25">
      <c r="A506" s="45">
        <v>1</v>
      </c>
      <c r="B506" s="17" t="s">
        <v>197</v>
      </c>
      <c r="C506" s="6"/>
      <c r="D506" s="78">
        <f>D478+ROUND(D501*3.2,0)+D503</f>
        <v>65789.84210526316</v>
      </c>
      <c r="E506" s="387"/>
      <c r="F506" s="387"/>
      <c r="G506" s="387"/>
    </row>
    <row r="507" spans="1:7" s="360" customFormat="1" ht="15.75" hidden="1" thickBot="1" x14ac:dyDescent="0.3">
      <c r="A507" s="45">
        <v>1</v>
      </c>
      <c r="B507" s="294" t="s">
        <v>11</v>
      </c>
      <c r="C507" s="296"/>
      <c r="D507" s="405"/>
      <c r="E507" s="405"/>
      <c r="F507" s="405"/>
      <c r="G507" s="405"/>
    </row>
    <row r="508" spans="1:7" s="381" customFormat="1" ht="27.75" hidden="1" customHeight="1" x14ac:dyDescent="0.25">
      <c r="A508" s="45">
        <v>1</v>
      </c>
      <c r="B508" s="382" t="s">
        <v>190</v>
      </c>
      <c r="C508" s="40"/>
      <c r="D508" s="110"/>
      <c r="E508" s="110"/>
      <c r="F508" s="110"/>
      <c r="G508" s="110"/>
    </row>
    <row r="509" spans="1:7" s="381" customFormat="1" hidden="1" x14ac:dyDescent="0.25">
      <c r="A509" s="45">
        <v>1</v>
      </c>
      <c r="B509" s="264" t="s">
        <v>198</v>
      </c>
      <c r="C509" s="77"/>
      <c r="D509" s="93"/>
      <c r="E509" s="110"/>
      <c r="F509" s="110"/>
      <c r="G509" s="110"/>
    </row>
    <row r="510" spans="1:7" s="381" customFormat="1" ht="19.5" hidden="1" customHeight="1" x14ac:dyDescent="0.25">
      <c r="A510" s="45">
        <v>1</v>
      </c>
      <c r="B510" s="16" t="s">
        <v>146</v>
      </c>
      <c r="C510" s="6"/>
      <c r="D510" s="93">
        <f>D511+D512+D519+D527+D528+D529+D530+D531</f>
        <v>10324.736842105263</v>
      </c>
      <c r="E510" s="387"/>
      <c r="F510" s="387"/>
      <c r="G510" s="387"/>
    </row>
    <row r="511" spans="1:7" s="381" customFormat="1" hidden="1" x14ac:dyDescent="0.25">
      <c r="A511" s="45">
        <v>1</v>
      </c>
      <c r="B511" s="16" t="s">
        <v>192</v>
      </c>
      <c r="C511" s="6"/>
      <c r="D511" s="93"/>
      <c r="E511" s="387"/>
      <c r="F511" s="387"/>
      <c r="G511" s="387"/>
    </row>
    <row r="512" spans="1:7" s="381" customFormat="1" ht="30" hidden="1" x14ac:dyDescent="0.25">
      <c r="A512" s="45">
        <v>1</v>
      </c>
      <c r="B512" s="16" t="s">
        <v>193</v>
      </c>
      <c r="C512" s="6"/>
      <c r="D512" s="93">
        <f>D513+D514+D515+D517</f>
        <v>0</v>
      </c>
      <c r="E512" s="387"/>
      <c r="F512" s="387"/>
      <c r="G512" s="387"/>
    </row>
    <row r="513" spans="1:7" s="381" customFormat="1" ht="30" hidden="1" x14ac:dyDescent="0.25">
      <c r="A513" s="45">
        <v>1</v>
      </c>
      <c r="B513" s="16" t="s">
        <v>194</v>
      </c>
      <c r="C513" s="6"/>
      <c r="D513" s="93"/>
      <c r="E513" s="387"/>
      <c r="F513" s="387"/>
      <c r="G513" s="387"/>
    </row>
    <row r="514" spans="1:7" s="381" customFormat="1" ht="30" hidden="1" x14ac:dyDescent="0.25">
      <c r="A514" s="45">
        <v>1</v>
      </c>
      <c r="B514" s="16" t="s">
        <v>195</v>
      </c>
      <c r="C514" s="6"/>
      <c r="D514" s="93"/>
      <c r="E514" s="387"/>
      <c r="F514" s="387"/>
      <c r="G514" s="387"/>
    </row>
    <row r="515" spans="1:7" s="381" customFormat="1" ht="45" hidden="1" x14ac:dyDescent="0.25">
      <c r="A515" s="45">
        <v>1</v>
      </c>
      <c r="B515" s="16" t="s">
        <v>262</v>
      </c>
      <c r="C515" s="6"/>
      <c r="D515" s="93"/>
      <c r="E515" s="387"/>
      <c r="F515" s="387"/>
      <c r="G515" s="387"/>
    </row>
    <row r="516" spans="1:7" s="381" customFormat="1" hidden="1" x14ac:dyDescent="0.25">
      <c r="A516" s="45">
        <v>1</v>
      </c>
      <c r="B516" s="197" t="s">
        <v>263</v>
      </c>
      <c r="C516" s="6"/>
      <c r="D516" s="93"/>
      <c r="E516" s="387"/>
      <c r="F516" s="387"/>
      <c r="G516" s="387"/>
    </row>
    <row r="517" spans="1:7" s="381" customFormat="1" ht="30" hidden="1" x14ac:dyDescent="0.25">
      <c r="A517" s="45">
        <v>1</v>
      </c>
      <c r="B517" s="16" t="s">
        <v>264</v>
      </c>
      <c r="C517" s="6"/>
      <c r="D517" s="93"/>
      <c r="E517" s="387"/>
      <c r="F517" s="387"/>
      <c r="G517" s="387"/>
    </row>
    <row r="518" spans="1:7" s="381" customFormat="1" hidden="1" x14ac:dyDescent="0.25">
      <c r="A518" s="45">
        <v>1</v>
      </c>
      <c r="B518" s="197" t="s">
        <v>263</v>
      </c>
      <c r="C518" s="6"/>
      <c r="D518" s="93"/>
      <c r="E518" s="387"/>
      <c r="F518" s="387"/>
      <c r="G518" s="387"/>
    </row>
    <row r="519" spans="1:7" s="381" customFormat="1" ht="45" hidden="1" x14ac:dyDescent="0.25">
      <c r="A519" s="45">
        <v>1</v>
      </c>
      <c r="B519" s="16" t="s">
        <v>230</v>
      </c>
      <c r="C519" s="6"/>
      <c r="D519" s="93">
        <f>D520+D521+D523+D525</f>
        <v>0</v>
      </c>
      <c r="E519" s="387"/>
      <c r="F519" s="387"/>
      <c r="G519" s="387"/>
    </row>
    <row r="520" spans="1:7" s="381" customFormat="1" ht="30" hidden="1" x14ac:dyDescent="0.25">
      <c r="A520" s="45">
        <v>1</v>
      </c>
      <c r="B520" s="16" t="s">
        <v>231</v>
      </c>
      <c r="C520" s="6"/>
      <c r="D520" s="93"/>
      <c r="E520" s="387"/>
      <c r="F520" s="387"/>
      <c r="G520" s="387"/>
    </row>
    <row r="521" spans="1:7" s="381" customFormat="1" ht="60" hidden="1" x14ac:dyDescent="0.25">
      <c r="A521" s="45">
        <v>1</v>
      </c>
      <c r="B521" s="16" t="s">
        <v>265</v>
      </c>
      <c r="C521" s="6"/>
      <c r="D521" s="93"/>
      <c r="E521" s="387"/>
      <c r="F521" s="387"/>
      <c r="G521" s="387"/>
    </row>
    <row r="522" spans="1:7" s="381" customFormat="1" hidden="1" x14ac:dyDescent="0.25">
      <c r="A522" s="45">
        <v>1</v>
      </c>
      <c r="B522" s="197" t="s">
        <v>263</v>
      </c>
      <c r="C522" s="6"/>
      <c r="D522" s="93"/>
      <c r="E522" s="387"/>
      <c r="F522" s="387"/>
      <c r="G522" s="387"/>
    </row>
    <row r="523" spans="1:7" s="381" customFormat="1" ht="45" hidden="1" x14ac:dyDescent="0.25">
      <c r="A523" s="45">
        <v>1</v>
      </c>
      <c r="B523" s="16" t="s">
        <v>266</v>
      </c>
      <c r="C523" s="6"/>
      <c r="D523" s="93"/>
      <c r="E523" s="387"/>
      <c r="F523" s="387"/>
      <c r="G523" s="387"/>
    </row>
    <row r="524" spans="1:7" s="381" customFormat="1" hidden="1" x14ac:dyDescent="0.25">
      <c r="A524" s="45">
        <v>1</v>
      </c>
      <c r="B524" s="197" t="s">
        <v>263</v>
      </c>
      <c r="C524" s="6"/>
      <c r="D524" s="93"/>
      <c r="E524" s="387"/>
      <c r="F524" s="387"/>
      <c r="G524" s="387"/>
    </row>
    <row r="525" spans="1:7" s="381" customFormat="1" ht="30" hidden="1" x14ac:dyDescent="0.25">
      <c r="A525" s="45">
        <v>1</v>
      </c>
      <c r="B525" s="16" t="s">
        <v>232</v>
      </c>
      <c r="C525" s="6"/>
      <c r="D525" s="93"/>
      <c r="E525" s="387"/>
      <c r="F525" s="387"/>
      <c r="G525" s="387"/>
    </row>
    <row r="526" spans="1:7" s="381" customFormat="1" hidden="1" x14ac:dyDescent="0.25">
      <c r="A526" s="45">
        <v>1</v>
      </c>
      <c r="B526" s="197" t="s">
        <v>263</v>
      </c>
      <c r="C526" s="6"/>
      <c r="D526" s="93"/>
      <c r="E526" s="387"/>
      <c r="F526" s="387"/>
      <c r="G526" s="387"/>
    </row>
    <row r="527" spans="1:7" s="381" customFormat="1" ht="45" hidden="1" x14ac:dyDescent="0.25">
      <c r="A527" s="45">
        <v>1</v>
      </c>
      <c r="B527" s="16" t="s">
        <v>233</v>
      </c>
      <c r="C527" s="6"/>
      <c r="D527" s="93"/>
      <c r="E527" s="387"/>
      <c r="F527" s="387"/>
      <c r="G527" s="387"/>
    </row>
    <row r="528" spans="1:7" s="381" customFormat="1" ht="30" hidden="1" x14ac:dyDescent="0.25">
      <c r="A528" s="45">
        <v>1</v>
      </c>
      <c r="B528" s="16" t="s">
        <v>234</v>
      </c>
      <c r="C528" s="6"/>
      <c r="D528" s="93"/>
      <c r="E528" s="387"/>
      <c r="F528" s="387"/>
      <c r="G528" s="387"/>
    </row>
    <row r="529" spans="1:7" s="381" customFormat="1" ht="30" hidden="1" x14ac:dyDescent="0.25">
      <c r="A529" s="45">
        <v>1</v>
      </c>
      <c r="B529" s="16" t="s">
        <v>235</v>
      </c>
      <c r="C529" s="6"/>
      <c r="D529" s="93"/>
      <c r="E529" s="387"/>
      <c r="F529" s="387"/>
      <c r="G529" s="387"/>
    </row>
    <row r="530" spans="1:7" s="381" customFormat="1" hidden="1" x14ac:dyDescent="0.25">
      <c r="A530" s="45">
        <v>1</v>
      </c>
      <c r="B530" s="16" t="s">
        <v>236</v>
      </c>
      <c r="C530" s="6"/>
      <c r="D530" s="93"/>
      <c r="E530" s="387"/>
      <c r="F530" s="387"/>
      <c r="G530" s="387"/>
    </row>
    <row r="531" spans="1:7" s="381" customFormat="1" hidden="1" x14ac:dyDescent="0.25">
      <c r="A531" s="45">
        <v>1</v>
      </c>
      <c r="B531" s="16" t="s">
        <v>271</v>
      </c>
      <c r="C531" s="6"/>
      <c r="D531" s="93">
        <f>D532/3.8</f>
        <v>10324.736842105263</v>
      </c>
      <c r="E531" s="387"/>
      <c r="F531" s="387"/>
      <c r="G531" s="387"/>
    </row>
    <row r="532" spans="1:7" s="381" customFormat="1" hidden="1" x14ac:dyDescent="0.25">
      <c r="A532" s="45">
        <v>1</v>
      </c>
      <c r="B532" s="152" t="s">
        <v>282</v>
      </c>
      <c r="C532" s="6"/>
      <c r="D532" s="93">
        <v>39234</v>
      </c>
      <c r="E532" s="387"/>
      <c r="F532" s="387"/>
      <c r="G532" s="387"/>
    </row>
    <row r="533" spans="1:7" s="381" customFormat="1" hidden="1" x14ac:dyDescent="0.25">
      <c r="A533" s="45">
        <v>1</v>
      </c>
      <c r="B533" s="24" t="s">
        <v>144</v>
      </c>
      <c r="C533" s="6"/>
      <c r="D533" s="93">
        <f>D534/3.8/3.2</f>
        <v>19717.598684210527</v>
      </c>
      <c r="E533" s="387"/>
      <c r="F533" s="387"/>
      <c r="G533" s="387"/>
    </row>
    <row r="534" spans="1:7" s="381" customFormat="1" hidden="1" x14ac:dyDescent="0.25">
      <c r="A534" s="45">
        <v>1</v>
      </c>
      <c r="B534" s="152" t="s">
        <v>191</v>
      </c>
      <c r="C534" s="6"/>
      <c r="D534" s="93">
        <v>239766</v>
      </c>
      <c r="E534" s="387"/>
      <c r="F534" s="387"/>
      <c r="G534" s="387"/>
    </row>
    <row r="535" spans="1:7" s="381" customFormat="1" ht="30" hidden="1" x14ac:dyDescent="0.25">
      <c r="A535" s="45">
        <v>1</v>
      </c>
      <c r="B535" s="24" t="s">
        <v>145</v>
      </c>
      <c r="C535" s="6"/>
      <c r="D535" s="93"/>
      <c r="E535" s="387"/>
      <c r="F535" s="387"/>
      <c r="G535" s="387"/>
    </row>
    <row r="536" spans="1:7" s="381" customFormat="1" ht="30" hidden="1" x14ac:dyDescent="0.25">
      <c r="A536" s="45">
        <v>1</v>
      </c>
      <c r="B536" s="152" t="s">
        <v>208</v>
      </c>
      <c r="C536" s="6"/>
      <c r="D536" s="93"/>
      <c r="E536" s="387"/>
      <c r="F536" s="387"/>
      <c r="G536" s="387"/>
    </row>
    <row r="537" spans="1:7" s="381" customFormat="1" hidden="1" x14ac:dyDescent="0.25">
      <c r="A537" s="45">
        <v>1</v>
      </c>
      <c r="B537" s="229" t="s">
        <v>268</v>
      </c>
      <c r="C537" s="6"/>
      <c r="D537" s="93"/>
      <c r="E537" s="387"/>
      <c r="F537" s="387"/>
      <c r="G537" s="387"/>
    </row>
    <row r="538" spans="1:7" s="381" customFormat="1" hidden="1" x14ac:dyDescent="0.25">
      <c r="A538" s="45">
        <v>1</v>
      </c>
      <c r="B538" s="152" t="s">
        <v>191</v>
      </c>
      <c r="C538" s="6"/>
      <c r="D538" s="93"/>
      <c r="E538" s="387"/>
      <c r="F538" s="387"/>
      <c r="G538" s="387"/>
    </row>
    <row r="539" spans="1:7" s="381" customFormat="1" ht="15.75" hidden="1" thickBot="1" x14ac:dyDescent="0.3">
      <c r="A539" s="45">
        <v>1</v>
      </c>
      <c r="B539" s="17" t="s">
        <v>197</v>
      </c>
      <c r="C539" s="6"/>
      <c r="D539" s="78">
        <f>D510+ROUND(D533*3.2,0)+D535</f>
        <v>73420.736842105267</v>
      </c>
      <c r="E539" s="387"/>
      <c r="F539" s="387"/>
      <c r="G539" s="387"/>
    </row>
    <row r="540" spans="1:7" s="360" customFormat="1" ht="15.75" hidden="1" thickBot="1" x14ac:dyDescent="0.3">
      <c r="A540" s="45">
        <v>1</v>
      </c>
      <c r="B540" s="357" t="s">
        <v>11</v>
      </c>
      <c r="C540" s="358"/>
      <c r="D540" s="359"/>
      <c r="E540" s="359"/>
      <c r="F540" s="359"/>
      <c r="G540" s="359"/>
    </row>
    <row r="541" spans="1:7" s="381" customFormat="1" ht="14.25" customHeight="1" x14ac:dyDescent="0.25">
      <c r="A541" s="45">
        <v>1</v>
      </c>
      <c r="B541" s="406"/>
      <c r="C541" s="380"/>
      <c r="D541" s="110"/>
      <c r="E541" s="110"/>
      <c r="F541" s="110"/>
      <c r="G541" s="110"/>
    </row>
    <row r="542" spans="1:7" ht="21" customHeight="1" x14ac:dyDescent="0.25">
      <c r="A542" s="45">
        <v>1</v>
      </c>
      <c r="B542" s="322" t="s">
        <v>250</v>
      </c>
      <c r="C542" s="38"/>
      <c r="D542" s="110"/>
      <c r="E542" s="110"/>
      <c r="F542" s="110"/>
      <c r="G542" s="110"/>
    </row>
    <row r="543" spans="1:7" ht="16.5" customHeight="1" x14ac:dyDescent="0.25">
      <c r="A543" s="45">
        <v>1</v>
      </c>
      <c r="B543" s="337" t="s">
        <v>5</v>
      </c>
      <c r="C543" s="38"/>
      <c r="D543" s="110"/>
      <c r="E543" s="110"/>
      <c r="F543" s="110"/>
      <c r="G543" s="110"/>
    </row>
    <row r="544" spans="1:7" ht="15" customHeight="1" x14ac:dyDescent="0.25">
      <c r="A544" s="45">
        <v>1</v>
      </c>
      <c r="B544" s="50" t="s">
        <v>54</v>
      </c>
      <c r="C544" s="38">
        <v>330</v>
      </c>
      <c r="D544" s="110">
        <v>7000</v>
      </c>
      <c r="E544" s="407">
        <v>3</v>
      </c>
      <c r="F544" s="93">
        <f>ROUND(G544/C544,0)</f>
        <v>64</v>
      </c>
      <c r="G544" s="110">
        <f>ROUND(D544*E544,0)</f>
        <v>21000</v>
      </c>
    </row>
    <row r="545" spans="1:7" ht="18.75" customHeight="1" x14ac:dyDescent="0.25">
      <c r="A545" s="45">
        <v>1</v>
      </c>
      <c r="B545" s="408" t="s">
        <v>6</v>
      </c>
      <c r="C545" s="51"/>
      <c r="D545" s="325">
        <f>D544</f>
        <v>7000</v>
      </c>
      <c r="E545" s="101">
        <f>G545/D545</f>
        <v>3</v>
      </c>
      <c r="F545" s="325">
        <f>F544</f>
        <v>64</v>
      </c>
      <c r="G545" s="325">
        <f>G544</f>
        <v>21000</v>
      </c>
    </row>
    <row r="546" spans="1:7" x14ac:dyDescent="0.25">
      <c r="A546" s="45">
        <v>1</v>
      </c>
      <c r="B546" s="264" t="s">
        <v>198</v>
      </c>
      <c r="C546" s="77"/>
      <c r="D546" s="93"/>
      <c r="E546" s="101"/>
      <c r="F546" s="325"/>
      <c r="G546" s="325"/>
    </row>
    <row r="547" spans="1:7" x14ac:dyDescent="0.25">
      <c r="A547" s="45">
        <v>1</v>
      </c>
      <c r="B547" s="16" t="s">
        <v>146</v>
      </c>
      <c r="C547" s="6"/>
      <c r="D547" s="93">
        <f>D548+D549+D556+D564+D565+D566+D567+D568</f>
        <v>1446</v>
      </c>
      <c r="E547" s="101"/>
      <c r="F547" s="325"/>
      <c r="G547" s="325"/>
    </row>
    <row r="548" spans="1:7" x14ac:dyDescent="0.25">
      <c r="A548" s="45">
        <v>1</v>
      </c>
      <c r="B548" s="16" t="s">
        <v>192</v>
      </c>
      <c r="C548" s="6"/>
      <c r="D548" s="93"/>
      <c r="E548" s="101"/>
      <c r="F548" s="325"/>
      <c r="G548" s="325"/>
    </row>
    <row r="549" spans="1:7" ht="30" x14ac:dyDescent="0.25">
      <c r="A549" s="45">
        <v>1</v>
      </c>
      <c r="B549" s="16" t="s">
        <v>193</v>
      </c>
      <c r="C549" s="6"/>
      <c r="D549" s="110">
        <f>D550+D551+D552+D554</f>
        <v>0</v>
      </c>
      <c r="E549" s="101"/>
      <c r="F549" s="325"/>
      <c r="G549" s="325"/>
    </row>
    <row r="550" spans="1:7" ht="30" x14ac:dyDescent="0.25">
      <c r="A550" s="45">
        <v>1</v>
      </c>
      <c r="B550" s="16" t="s">
        <v>194</v>
      </c>
      <c r="C550" s="6"/>
      <c r="D550" s="93"/>
      <c r="E550" s="101"/>
      <c r="F550" s="325"/>
      <c r="G550" s="325"/>
    </row>
    <row r="551" spans="1:7" ht="30" x14ac:dyDescent="0.25">
      <c r="A551" s="45">
        <v>1</v>
      </c>
      <c r="B551" s="16" t="s">
        <v>195</v>
      </c>
      <c r="C551" s="6"/>
      <c r="D551" s="93"/>
      <c r="E551" s="101"/>
      <c r="F551" s="325"/>
      <c r="G551" s="325"/>
    </row>
    <row r="552" spans="1:7" ht="45" x14ac:dyDescent="0.25">
      <c r="A552" s="45">
        <v>1</v>
      </c>
      <c r="B552" s="16" t="s">
        <v>262</v>
      </c>
      <c r="C552" s="6"/>
      <c r="D552" s="93"/>
      <c r="E552" s="101"/>
      <c r="F552" s="325"/>
      <c r="G552" s="325"/>
    </row>
    <row r="553" spans="1:7" x14ac:dyDescent="0.25">
      <c r="A553" s="45">
        <v>1</v>
      </c>
      <c r="B553" s="197" t="s">
        <v>263</v>
      </c>
      <c r="C553" s="6"/>
      <c r="D553" s="93"/>
      <c r="E553" s="101"/>
      <c r="F553" s="325"/>
      <c r="G553" s="325"/>
    </row>
    <row r="554" spans="1:7" ht="30" x14ac:dyDescent="0.25">
      <c r="A554" s="45">
        <v>1</v>
      </c>
      <c r="B554" s="16" t="s">
        <v>264</v>
      </c>
      <c r="C554" s="6"/>
      <c r="D554" s="93"/>
      <c r="E554" s="101"/>
      <c r="F554" s="325"/>
      <c r="G554" s="325"/>
    </row>
    <row r="555" spans="1:7" x14ac:dyDescent="0.25">
      <c r="A555" s="45">
        <v>1</v>
      </c>
      <c r="B555" s="197" t="s">
        <v>263</v>
      </c>
      <c r="C555" s="6"/>
      <c r="D555" s="93"/>
      <c r="E555" s="101"/>
      <c r="F555" s="325"/>
      <c r="G555" s="325"/>
    </row>
    <row r="556" spans="1:7" ht="36" customHeight="1" x14ac:dyDescent="0.25">
      <c r="A556" s="45">
        <v>1</v>
      </c>
      <c r="B556" s="16" t="s">
        <v>230</v>
      </c>
      <c r="C556" s="6"/>
      <c r="D556" s="110">
        <f>D557+D558+D560+D562</f>
        <v>0</v>
      </c>
      <c r="E556" s="101"/>
      <c r="F556" s="325"/>
      <c r="G556" s="325"/>
    </row>
    <row r="557" spans="1:7" ht="30" x14ac:dyDescent="0.25">
      <c r="A557" s="45">
        <v>1</v>
      </c>
      <c r="B557" s="16" t="s">
        <v>231</v>
      </c>
      <c r="C557" s="6"/>
      <c r="D557" s="93"/>
      <c r="E557" s="101"/>
      <c r="F557" s="325"/>
      <c r="G557" s="325"/>
    </row>
    <row r="558" spans="1:7" ht="60" x14ac:dyDescent="0.25">
      <c r="A558" s="45">
        <v>1</v>
      </c>
      <c r="B558" s="16" t="s">
        <v>265</v>
      </c>
      <c r="C558" s="6"/>
      <c r="D558" s="93"/>
      <c r="E558" s="101"/>
      <c r="F558" s="325"/>
      <c r="G558" s="325"/>
    </row>
    <row r="559" spans="1:7" x14ac:dyDescent="0.25">
      <c r="A559" s="45">
        <v>1</v>
      </c>
      <c r="B559" s="197" t="s">
        <v>263</v>
      </c>
      <c r="C559" s="6"/>
      <c r="D559" s="93"/>
      <c r="E559" s="101"/>
      <c r="F559" s="325"/>
      <c r="G559" s="325"/>
    </row>
    <row r="560" spans="1:7" ht="45" x14ac:dyDescent="0.25">
      <c r="A560" s="45">
        <v>1</v>
      </c>
      <c r="B560" s="16" t="s">
        <v>266</v>
      </c>
      <c r="C560" s="6"/>
      <c r="D560" s="93"/>
      <c r="E560" s="101"/>
      <c r="F560" s="325"/>
      <c r="G560" s="325"/>
    </row>
    <row r="561" spans="1:7" x14ac:dyDescent="0.25">
      <c r="A561" s="45">
        <v>1</v>
      </c>
      <c r="B561" s="197" t="s">
        <v>263</v>
      </c>
      <c r="C561" s="6"/>
      <c r="D561" s="93"/>
      <c r="E561" s="101"/>
      <c r="F561" s="325"/>
      <c r="G561" s="325"/>
    </row>
    <row r="562" spans="1:7" ht="45" x14ac:dyDescent="0.25">
      <c r="A562" s="45">
        <v>1</v>
      </c>
      <c r="B562" s="16" t="s">
        <v>267</v>
      </c>
      <c r="C562" s="6"/>
      <c r="D562" s="93"/>
      <c r="E562" s="101"/>
      <c r="F562" s="325"/>
      <c r="G562" s="325"/>
    </row>
    <row r="563" spans="1:7" x14ac:dyDescent="0.25">
      <c r="A563" s="45">
        <v>1</v>
      </c>
      <c r="B563" s="197" t="s">
        <v>263</v>
      </c>
      <c r="C563" s="6"/>
      <c r="D563" s="93"/>
      <c r="E563" s="101"/>
      <c r="F563" s="325"/>
      <c r="G563" s="325"/>
    </row>
    <row r="564" spans="1:7" ht="45" x14ac:dyDescent="0.25">
      <c r="A564" s="45">
        <v>1</v>
      </c>
      <c r="B564" s="16" t="s">
        <v>233</v>
      </c>
      <c r="C564" s="6"/>
      <c r="D564" s="93"/>
      <c r="E564" s="101"/>
      <c r="F564" s="325"/>
      <c r="G564" s="325"/>
    </row>
    <row r="565" spans="1:7" ht="30" x14ac:dyDescent="0.25">
      <c r="A565" s="45">
        <v>1</v>
      </c>
      <c r="B565" s="16" t="s">
        <v>234</v>
      </c>
      <c r="C565" s="6"/>
      <c r="D565" s="93"/>
      <c r="E565" s="101"/>
      <c r="F565" s="325"/>
      <c r="G565" s="325"/>
    </row>
    <row r="566" spans="1:7" ht="30" x14ac:dyDescent="0.25">
      <c r="A566" s="45">
        <v>1</v>
      </c>
      <c r="B566" s="16" t="s">
        <v>235</v>
      </c>
      <c r="C566" s="6"/>
      <c r="D566" s="93"/>
      <c r="E566" s="101"/>
      <c r="F566" s="325"/>
      <c r="G566" s="325"/>
    </row>
    <row r="567" spans="1:7" x14ac:dyDescent="0.25">
      <c r="A567" s="45">
        <v>1</v>
      </c>
      <c r="B567" s="16" t="s">
        <v>236</v>
      </c>
      <c r="C567" s="6"/>
      <c r="D567" s="93">
        <v>1446</v>
      </c>
      <c r="E567" s="101"/>
      <c r="F567" s="325"/>
      <c r="G567" s="325"/>
    </row>
    <row r="568" spans="1:7" x14ac:dyDescent="0.25">
      <c r="A568" s="45">
        <v>1</v>
      </c>
      <c r="B568" s="16" t="s">
        <v>271</v>
      </c>
      <c r="C568" s="6"/>
      <c r="D568" s="93"/>
      <c r="E568" s="101"/>
      <c r="F568" s="325"/>
      <c r="G568" s="325"/>
    </row>
    <row r="569" spans="1:7" x14ac:dyDescent="0.25">
      <c r="A569" s="45">
        <v>1</v>
      </c>
      <c r="B569" s="197" t="s">
        <v>272</v>
      </c>
      <c r="C569" s="6"/>
      <c r="D569" s="93"/>
      <c r="E569" s="101"/>
      <c r="F569" s="325"/>
      <c r="G569" s="325"/>
    </row>
    <row r="570" spans="1:7" x14ac:dyDescent="0.25">
      <c r="A570" s="45">
        <v>1</v>
      </c>
      <c r="B570" s="24" t="s">
        <v>144</v>
      </c>
      <c r="C570" s="6"/>
      <c r="D570" s="93"/>
      <c r="E570" s="101"/>
      <c r="F570" s="325"/>
      <c r="G570" s="325"/>
    </row>
    <row r="571" spans="1:7" x14ac:dyDescent="0.25">
      <c r="A571" s="45">
        <v>1</v>
      </c>
      <c r="B571" s="152" t="s">
        <v>191</v>
      </c>
      <c r="C571" s="6"/>
      <c r="D571" s="93"/>
      <c r="E571" s="101"/>
      <c r="F571" s="325"/>
      <c r="G571" s="325"/>
    </row>
    <row r="572" spans="1:7" ht="30" x14ac:dyDescent="0.25">
      <c r="A572" s="45">
        <v>1</v>
      </c>
      <c r="B572" s="24" t="s">
        <v>145</v>
      </c>
      <c r="C572" s="6"/>
      <c r="D572" s="93"/>
      <c r="E572" s="101"/>
      <c r="F572" s="325"/>
      <c r="G572" s="325"/>
    </row>
    <row r="573" spans="1:7" ht="30" x14ac:dyDescent="0.25">
      <c r="A573" s="45">
        <v>1</v>
      </c>
      <c r="B573" s="385" t="s">
        <v>208</v>
      </c>
      <c r="C573" s="6"/>
      <c r="D573" s="93"/>
      <c r="E573" s="101"/>
      <c r="F573" s="325"/>
      <c r="G573" s="325"/>
    </row>
    <row r="574" spans="1:7" x14ac:dyDescent="0.25">
      <c r="A574" s="45">
        <v>1</v>
      </c>
      <c r="B574" s="152" t="s">
        <v>273</v>
      </c>
      <c r="C574" s="6"/>
      <c r="D574" s="93"/>
      <c r="E574" s="101"/>
      <c r="F574" s="325"/>
      <c r="G574" s="325"/>
    </row>
    <row r="575" spans="1:7" x14ac:dyDescent="0.25">
      <c r="A575" s="45">
        <v>1</v>
      </c>
      <c r="B575" s="17" t="s">
        <v>197</v>
      </c>
      <c r="C575" s="6"/>
      <c r="D575" s="78">
        <f>D547+ROUND(D570*3.2,0)+D572</f>
        <v>1446</v>
      </c>
      <c r="E575" s="101"/>
      <c r="F575" s="325"/>
      <c r="G575" s="325"/>
    </row>
    <row r="576" spans="1:7" ht="16.5" customHeight="1" x14ac:dyDescent="0.25">
      <c r="A576" s="45">
        <v>1</v>
      </c>
      <c r="B576" s="142" t="s">
        <v>147</v>
      </c>
      <c r="C576" s="40"/>
      <c r="D576" s="325"/>
      <c r="E576" s="101"/>
      <c r="F576" s="325"/>
      <c r="G576" s="325"/>
    </row>
    <row r="577" spans="1:7" ht="28.5" customHeight="1" x14ac:dyDescent="0.25">
      <c r="A577" s="45">
        <v>1</v>
      </c>
      <c r="B577" s="50" t="s">
        <v>180</v>
      </c>
      <c r="C577" s="40"/>
      <c r="D577" s="110">
        <v>1800</v>
      </c>
      <c r="E577" s="338"/>
      <c r="F577" s="338"/>
      <c r="G577" s="110"/>
    </row>
    <row r="578" spans="1:7" ht="48.75" customHeight="1" x14ac:dyDescent="0.25">
      <c r="A578" s="45">
        <v>1</v>
      </c>
      <c r="B578" s="50" t="s">
        <v>182</v>
      </c>
      <c r="C578" s="40"/>
      <c r="D578" s="110">
        <v>220</v>
      </c>
      <c r="E578" s="338"/>
      <c r="F578" s="338"/>
      <c r="G578" s="110"/>
    </row>
    <row r="579" spans="1:7" ht="17.25" customHeight="1" x14ac:dyDescent="0.25">
      <c r="A579" s="45">
        <v>1</v>
      </c>
      <c r="B579" s="20" t="s">
        <v>8</v>
      </c>
      <c r="C579" s="40"/>
      <c r="D579" s="110"/>
      <c r="E579" s="338"/>
      <c r="F579" s="338"/>
      <c r="G579" s="110"/>
    </row>
    <row r="580" spans="1:7" ht="17.25" customHeight="1" x14ac:dyDescent="0.25">
      <c r="A580" s="45">
        <v>1</v>
      </c>
      <c r="B580" s="20" t="s">
        <v>172</v>
      </c>
      <c r="C580" s="69"/>
      <c r="D580" s="110"/>
      <c r="E580" s="338"/>
      <c r="F580" s="386"/>
      <c r="G580" s="387"/>
    </row>
    <row r="581" spans="1:7" ht="17.25" customHeight="1" x14ac:dyDescent="0.25">
      <c r="A581" s="45">
        <v>1</v>
      </c>
      <c r="B581" s="52" t="s">
        <v>54</v>
      </c>
      <c r="C581" s="69">
        <v>330</v>
      </c>
      <c r="D581" s="110">
        <v>110</v>
      </c>
      <c r="E581" s="407">
        <v>8</v>
      </c>
      <c r="F581" s="93">
        <f>ROUND(G581/C581,0)</f>
        <v>3</v>
      </c>
      <c r="G581" s="110">
        <f>ROUND(D581*E581,0)</f>
        <v>880</v>
      </c>
    </row>
    <row r="582" spans="1:7" ht="18" customHeight="1" x14ac:dyDescent="0.25">
      <c r="A582" s="45">
        <v>1</v>
      </c>
      <c r="B582" s="72" t="s">
        <v>10</v>
      </c>
      <c r="C582" s="306"/>
      <c r="D582" s="393">
        <f>D581</f>
        <v>110</v>
      </c>
      <c r="E582" s="251">
        <f>E581</f>
        <v>8</v>
      </c>
      <c r="F582" s="393">
        <f>F581</f>
        <v>3</v>
      </c>
      <c r="G582" s="393">
        <f>G581</f>
        <v>880</v>
      </c>
    </row>
    <row r="583" spans="1:7" ht="20.25" customHeight="1" x14ac:dyDescent="0.25">
      <c r="A583" s="45">
        <v>1</v>
      </c>
      <c r="B583" s="20" t="s">
        <v>23</v>
      </c>
      <c r="C583" s="69"/>
      <c r="D583" s="110"/>
      <c r="E583" s="338"/>
      <c r="F583" s="386"/>
      <c r="G583" s="387"/>
    </row>
    <row r="584" spans="1:7" ht="16.5" customHeight="1" x14ac:dyDescent="0.25">
      <c r="A584" s="45">
        <v>1</v>
      </c>
      <c r="B584" s="131" t="s">
        <v>173</v>
      </c>
      <c r="C584" s="69">
        <v>240</v>
      </c>
      <c r="D584" s="110">
        <v>0</v>
      </c>
      <c r="E584" s="407">
        <v>8</v>
      </c>
      <c r="F584" s="93">
        <f>ROUND(G584/C584,0)</f>
        <v>0</v>
      </c>
      <c r="G584" s="110">
        <f>ROUND(D584*E584,0)</f>
        <v>0</v>
      </c>
    </row>
    <row r="585" spans="1:7" ht="16.5" customHeight="1" x14ac:dyDescent="0.25">
      <c r="A585" s="45">
        <v>1</v>
      </c>
      <c r="B585" s="131" t="s">
        <v>13</v>
      </c>
      <c r="C585" s="69">
        <v>240</v>
      </c>
      <c r="D585" s="110">
        <v>2000</v>
      </c>
      <c r="E585" s="407">
        <v>3</v>
      </c>
      <c r="F585" s="93">
        <f>ROUND(G585/C585,0)</f>
        <v>25</v>
      </c>
      <c r="G585" s="110">
        <f>ROUND(D585*E585,0)</f>
        <v>6000</v>
      </c>
    </row>
    <row r="586" spans="1:7" ht="21" customHeight="1" x14ac:dyDescent="0.25">
      <c r="A586" s="45">
        <v>1</v>
      </c>
      <c r="B586" s="70" t="s">
        <v>174</v>
      </c>
      <c r="C586" s="69"/>
      <c r="D586" s="393">
        <f>D584+D585</f>
        <v>2000</v>
      </c>
      <c r="E586" s="390">
        <f>G586/D586</f>
        <v>3</v>
      </c>
      <c r="F586" s="393">
        <f>F584+F585</f>
        <v>25</v>
      </c>
      <c r="G586" s="393">
        <f>G584+G585</f>
        <v>6000</v>
      </c>
    </row>
    <row r="587" spans="1:7" ht="21" customHeight="1" thickBot="1" x14ac:dyDescent="0.3">
      <c r="A587" s="45">
        <v>1</v>
      </c>
      <c r="B587" s="22" t="s">
        <v>141</v>
      </c>
      <c r="C587" s="395"/>
      <c r="D587" s="325">
        <f>D582+D586</f>
        <v>2110</v>
      </c>
      <c r="E587" s="374">
        <f>G587/D587</f>
        <v>3.2606635071090047</v>
      </c>
      <c r="F587" s="325">
        <f>F582+F586</f>
        <v>28</v>
      </c>
      <c r="G587" s="325">
        <f>G582+G586</f>
        <v>6880</v>
      </c>
    </row>
    <row r="588" spans="1:7" s="360" customFormat="1" ht="24.75" customHeight="1" thickBot="1" x14ac:dyDescent="0.3">
      <c r="A588" s="45">
        <v>1</v>
      </c>
      <c r="B588" s="357" t="s">
        <v>11</v>
      </c>
      <c r="C588" s="358"/>
      <c r="D588" s="359"/>
      <c r="E588" s="359"/>
      <c r="F588" s="359"/>
      <c r="G588" s="359"/>
    </row>
    <row r="589" spans="1:7" s="326" customFormat="1" ht="24.75" hidden="1" customHeight="1" x14ac:dyDescent="0.25">
      <c r="A589" s="45">
        <v>1</v>
      </c>
      <c r="B589" s="53" t="s">
        <v>108</v>
      </c>
      <c r="C589" s="409"/>
      <c r="D589" s="110"/>
      <c r="E589" s="110"/>
      <c r="F589" s="110"/>
      <c r="G589" s="110"/>
    </row>
    <row r="590" spans="1:7" s="326" customFormat="1" ht="24.75" hidden="1" customHeight="1" x14ac:dyDescent="0.25">
      <c r="A590" s="45">
        <v>1</v>
      </c>
      <c r="B590" s="337" t="s">
        <v>5</v>
      </c>
      <c r="C590" s="40"/>
      <c r="D590" s="110"/>
      <c r="E590" s="110"/>
      <c r="F590" s="110"/>
      <c r="G590" s="110"/>
    </row>
    <row r="591" spans="1:7" s="326" customFormat="1" ht="15" hidden="1" customHeight="1" x14ac:dyDescent="0.25">
      <c r="A591" s="45">
        <v>1</v>
      </c>
      <c r="B591" s="35" t="s">
        <v>13</v>
      </c>
      <c r="C591" s="69">
        <v>340</v>
      </c>
      <c r="D591" s="410">
        <v>85</v>
      </c>
      <c r="E591" s="411">
        <v>8.4</v>
      </c>
      <c r="F591" s="93">
        <f t="shared" ref="F591:F600" si="13">ROUND(G591/C591,0)</f>
        <v>2</v>
      </c>
      <c r="G591" s="110">
        <f t="shared" ref="G591:G600" si="14">ROUND(D591*E591,0)</f>
        <v>714</v>
      </c>
    </row>
    <row r="592" spans="1:7" s="326" customFormat="1" ht="18" hidden="1" customHeight="1" x14ac:dyDescent="0.25">
      <c r="A592" s="45">
        <v>1</v>
      </c>
      <c r="B592" s="35" t="s">
        <v>75</v>
      </c>
      <c r="C592" s="69">
        <v>340</v>
      </c>
      <c r="D592" s="410">
        <v>15</v>
      </c>
      <c r="E592" s="411">
        <v>11.5</v>
      </c>
      <c r="F592" s="93">
        <f t="shared" si="13"/>
        <v>1</v>
      </c>
      <c r="G592" s="110">
        <f t="shared" si="14"/>
        <v>173</v>
      </c>
    </row>
    <row r="593" spans="1:7" s="326" customFormat="1" ht="16.5" hidden="1" customHeight="1" x14ac:dyDescent="0.25">
      <c r="A593" s="45">
        <v>1</v>
      </c>
      <c r="B593" s="35" t="s">
        <v>14</v>
      </c>
      <c r="C593" s="69">
        <v>340</v>
      </c>
      <c r="D593" s="410">
        <v>60</v>
      </c>
      <c r="E593" s="411">
        <v>8.9</v>
      </c>
      <c r="F593" s="93">
        <f t="shared" si="13"/>
        <v>2</v>
      </c>
      <c r="G593" s="110">
        <f t="shared" si="14"/>
        <v>534</v>
      </c>
    </row>
    <row r="594" spans="1:7" s="326" customFormat="1" ht="19.5" hidden="1" customHeight="1" x14ac:dyDescent="0.25">
      <c r="A594" s="45">
        <v>1</v>
      </c>
      <c r="B594" s="35" t="s">
        <v>25</v>
      </c>
      <c r="C594" s="69">
        <v>340</v>
      </c>
      <c r="D594" s="410">
        <v>60</v>
      </c>
      <c r="E594" s="411">
        <v>10.8</v>
      </c>
      <c r="F594" s="93">
        <f t="shared" si="13"/>
        <v>2</v>
      </c>
      <c r="G594" s="110">
        <f t="shared" si="14"/>
        <v>648</v>
      </c>
    </row>
    <row r="595" spans="1:7" s="326" customFormat="1" ht="19.5" hidden="1" customHeight="1" x14ac:dyDescent="0.25">
      <c r="A595" s="45">
        <v>1</v>
      </c>
      <c r="B595" s="35" t="s">
        <v>43</v>
      </c>
      <c r="C595" s="69">
        <v>340</v>
      </c>
      <c r="D595" s="410">
        <v>20</v>
      </c>
      <c r="E595" s="411">
        <v>11.8</v>
      </c>
      <c r="F595" s="93">
        <f t="shared" si="13"/>
        <v>1</v>
      </c>
      <c r="G595" s="110">
        <f t="shared" si="14"/>
        <v>236</v>
      </c>
    </row>
    <row r="596" spans="1:7" s="326" customFormat="1" ht="18.75" hidden="1" customHeight="1" x14ac:dyDescent="0.25">
      <c r="A596" s="45">
        <v>1</v>
      </c>
      <c r="B596" s="35" t="s">
        <v>27</v>
      </c>
      <c r="C596" s="69">
        <v>340</v>
      </c>
      <c r="D596" s="410">
        <v>80</v>
      </c>
      <c r="E596" s="411">
        <v>6.1</v>
      </c>
      <c r="F596" s="93">
        <f t="shared" si="13"/>
        <v>1</v>
      </c>
      <c r="G596" s="110">
        <f t="shared" si="14"/>
        <v>488</v>
      </c>
    </row>
    <row r="597" spans="1:7" s="326" customFormat="1" ht="18" hidden="1" customHeight="1" x14ac:dyDescent="0.25">
      <c r="A597" s="45">
        <v>1</v>
      </c>
      <c r="B597" s="35" t="s">
        <v>74</v>
      </c>
      <c r="C597" s="69">
        <v>340</v>
      </c>
      <c r="D597" s="410">
        <v>50</v>
      </c>
      <c r="E597" s="411">
        <v>12</v>
      </c>
      <c r="F597" s="93">
        <f t="shared" si="13"/>
        <v>2</v>
      </c>
      <c r="G597" s="110">
        <f t="shared" si="14"/>
        <v>600</v>
      </c>
    </row>
    <row r="598" spans="1:7" s="326" customFormat="1" ht="18.75" hidden="1" customHeight="1" x14ac:dyDescent="0.25">
      <c r="A598" s="45">
        <v>1</v>
      </c>
      <c r="B598" s="35" t="s">
        <v>54</v>
      </c>
      <c r="C598" s="69">
        <v>340</v>
      </c>
      <c r="D598" s="410">
        <v>5</v>
      </c>
      <c r="E598" s="411">
        <v>7.4</v>
      </c>
      <c r="F598" s="93">
        <f t="shared" si="13"/>
        <v>0</v>
      </c>
      <c r="G598" s="110">
        <f t="shared" si="14"/>
        <v>37</v>
      </c>
    </row>
    <row r="599" spans="1:7" s="326" customFormat="1" ht="18" hidden="1" customHeight="1" x14ac:dyDescent="0.25">
      <c r="A599" s="45">
        <v>1</v>
      </c>
      <c r="B599" s="35" t="s">
        <v>167</v>
      </c>
      <c r="C599" s="69">
        <v>340</v>
      </c>
      <c r="D599" s="410">
        <v>5</v>
      </c>
      <c r="E599" s="411">
        <v>6.7</v>
      </c>
      <c r="F599" s="93">
        <f t="shared" si="13"/>
        <v>0</v>
      </c>
      <c r="G599" s="110">
        <f t="shared" si="14"/>
        <v>34</v>
      </c>
    </row>
    <row r="600" spans="1:7" s="326" customFormat="1" ht="18" hidden="1" customHeight="1" x14ac:dyDescent="0.25">
      <c r="A600" s="45">
        <v>1</v>
      </c>
      <c r="B600" s="35" t="s">
        <v>24</v>
      </c>
      <c r="C600" s="69">
        <v>340</v>
      </c>
      <c r="D600" s="410">
        <v>30</v>
      </c>
      <c r="E600" s="411">
        <v>11</v>
      </c>
      <c r="F600" s="93">
        <f t="shared" si="13"/>
        <v>1</v>
      </c>
      <c r="G600" s="110">
        <f t="shared" si="14"/>
        <v>330</v>
      </c>
    </row>
    <row r="601" spans="1:7" s="326" customFormat="1" ht="21" hidden="1" customHeight="1" x14ac:dyDescent="0.25">
      <c r="A601" s="45">
        <v>1</v>
      </c>
      <c r="B601" s="408" t="s">
        <v>6</v>
      </c>
      <c r="C601" s="51">
        <v>340</v>
      </c>
      <c r="D601" s="412">
        <f>SUM(D591:D600)</f>
        <v>410</v>
      </c>
      <c r="E601" s="101">
        <f>G601/D601</f>
        <v>9.2536585365853661</v>
      </c>
      <c r="F601" s="412">
        <f>SUM(F591:F600)</f>
        <v>12</v>
      </c>
      <c r="G601" s="412">
        <f>SUM(G591:G600)</f>
        <v>3794</v>
      </c>
    </row>
    <row r="602" spans="1:7" s="326" customFormat="1" ht="17.25" hidden="1" customHeight="1" x14ac:dyDescent="0.25">
      <c r="A602" s="45">
        <v>1</v>
      </c>
      <c r="B602" s="15" t="s">
        <v>199</v>
      </c>
      <c r="C602" s="69"/>
      <c r="D602" s="110"/>
      <c r="E602" s="338"/>
      <c r="F602" s="338"/>
      <c r="G602" s="110"/>
    </row>
    <row r="603" spans="1:7" s="326" customFormat="1" ht="30" hidden="1" x14ac:dyDescent="0.25">
      <c r="A603" s="45">
        <v>1</v>
      </c>
      <c r="B603" s="16" t="s">
        <v>143</v>
      </c>
      <c r="C603" s="69"/>
      <c r="D603" s="110">
        <f>D604+D605+D606+D607</f>
        <v>2800</v>
      </c>
      <c r="E603" s="338"/>
      <c r="F603" s="338"/>
      <c r="G603" s="110"/>
    </row>
    <row r="604" spans="1:7" s="326" customFormat="1" hidden="1" x14ac:dyDescent="0.25">
      <c r="A604" s="45">
        <v>1</v>
      </c>
      <c r="B604" s="16" t="s">
        <v>192</v>
      </c>
      <c r="C604" s="69"/>
      <c r="D604" s="110"/>
      <c r="E604" s="338"/>
      <c r="F604" s="338"/>
      <c r="G604" s="110"/>
    </row>
    <row r="605" spans="1:7" s="326" customFormat="1" ht="30" hidden="1" x14ac:dyDescent="0.25">
      <c r="A605" s="45">
        <v>1</v>
      </c>
      <c r="B605" s="16" t="s">
        <v>227</v>
      </c>
      <c r="C605" s="69"/>
      <c r="D605" s="110">
        <v>300</v>
      </c>
      <c r="E605" s="338"/>
      <c r="F605" s="338"/>
      <c r="G605" s="110"/>
    </row>
    <row r="606" spans="1:7" s="326" customFormat="1" ht="30" hidden="1" x14ac:dyDescent="0.25">
      <c r="A606" s="45">
        <v>1</v>
      </c>
      <c r="B606" s="16" t="s">
        <v>228</v>
      </c>
      <c r="C606" s="69"/>
      <c r="D606" s="110"/>
      <c r="E606" s="338"/>
      <c r="F606" s="338"/>
      <c r="G606" s="110"/>
    </row>
    <row r="607" spans="1:7" s="326" customFormat="1" hidden="1" x14ac:dyDescent="0.25">
      <c r="A607" s="45">
        <v>1</v>
      </c>
      <c r="B607" s="16" t="s">
        <v>229</v>
      </c>
      <c r="C607" s="69"/>
      <c r="D607" s="110">
        <v>2500</v>
      </c>
      <c r="E607" s="338"/>
      <c r="F607" s="338"/>
      <c r="G607" s="110"/>
    </row>
    <row r="608" spans="1:7" s="326" customFormat="1" hidden="1" x14ac:dyDescent="0.25">
      <c r="A608" s="45">
        <v>1</v>
      </c>
      <c r="B608" s="24" t="s">
        <v>144</v>
      </c>
      <c r="C608" s="69"/>
      <c r="D608" s="110">
        <v>5000</v>
      </c>
      <c r="E608" s="338"/>
      <c r="F608" s="338"/>
      <c r="G608" s="110"/>
    </row>
    <row r="609" spans="1:7" s="326" customFormat="1" hidden="1" x14ac:dyDescent="0.25">
      <c r="A609" s="45">
        <v>1</v>
      </c>
      <c r="B609" s="152" t="s">
        <v>191</v>
      </c>
      <c r="C609" s="69"/>
      <c r="D609" s="110">
        <v>18560</v>
      </c>
      <c r="E609" s="338"/>
      <c r="F609" s="338"/>
      <c r="G609" s="110"/>
    </row>
    <row r="610" spans="1:7" s="326" customFormat="1" hidden="1" x14ac:dyDescent="0.25">
      <c r="A610" s="45">
        <v>1</v>
      </c>
      <c r="B610" s="17" t="s">
        <v>165</v>
      </c>
      <c r="C610" s="69"/>
      <c r="D610" s="325">
        <f>D603+ROUND(D608*3.2,0)</f>
        <v>18800</v>
      </c>
      <c r="E610" s="338"/>
      <c r="F610" s="338"/>
      <c r="G610" s="110"/>
    </row>
    <row r="611" spans="1:7" s="326" customFormat="1" hidden="1" x14ac:dyDescent="0.25">
      <c r="A611" s="45">
        <v>1</v>
      </c>
      <c r="B611" s="264" t="s">
        <v>198</v>
      </c>
      <c r="C611" s="69"/>
      <c r="D611" s="110"/>
      <c r="E611" s="338"/>
      <c r="F611" s="338"/>
      <c r="G611" s="110"/>
    </row>
    <row r="612" spans="1:7" s="326" customFormat="1" hidden="1" x14ac:dyDescent="0.25">
      <c r="A612" s="45">
        <v>1</v>
      </c>
      <c r="B612" s="16" t="s">
        <v>146</v>
      </c>
      <c r="C612" s="69"/>
      <c r="D612" s="93">
        <f>D613+D614+D621+D629+D630+D631+D632+D633</f>
        <v>1533</v>
      </c>
      <c r="E612" s="338"/>
      <c r="F612" s="338"/>
      <c r="G612" s="110"/>
    </row>
    <row r="613" spans="1:7" s="326" customFormat="1" hidden="1" x14ac:dyDescent="0.25">
      <c r="A613" s="45">
        <v>1</v>
      </c>
      <c r="B613" s="16" t="s">
        <v>192</v>
      </c>
      <c r="C613" s="69"/>
      <c r="D613" s="93"/>
      <c r="E613" s="338"/>
      <c r="F613" s="338"/>
      <c r="G613" s="110"/>
    </row>
    <row r="614" spans="1:7" s="326" customFormat="1" ht="30" hidden="1" x14ac:dyDescent="0.25">
      <c r="A614" s="45">
        <v>1</v>
      </c>
      <c r="B614" s="16" t="s">
        <v>193</v>
      </c>
      <c r="C614" s="69"/>
      <c r="D614" s="110">
        <f>D615+D616+D617+D619</f>
        <v>1533</v>
      </c>
      <c r="E614" s="338"/>
      <c r="F614" s="338"/>
      <c r="G614" s="110"/>
    </row>
    <row r="615" spans="1:7" s="326" customFormat="1" ht="30" hidden="1" x14ac:dyDescent="0.25">
      <c r="A615" s="45">
        <v>1</v>
      </c>
      <c r="B615" s="16" t="s">
        <v>194</v>
      </c>
      <c r="C615" s="69"/>
      <c r="D615" s="110">
        <v>1179</v>
      </c>
      <c r="E615" s="338"/>
      <c r="F615" s="338"/>
      <c r="G615" s="110"/>
    </row>
    <row r="616" spans="1:7" s="326" customFormat="1" ht="30" hidden="1" x14ac:dyDescent="0.25">
      <c r="A616" s="45">
        <v>1</v>
      </c>
      <c r="B616" s="16" t="s">
        <v>195</v>
      </c>
      <c r="C616" s="69"/>
      <c r="D616" s="110">
        <v>354</v>
      </c>
      <c r="E616" s="338"/>
      <c r="F616" s="338"/>
      <c r="G616" s="110"/>
    </row>
    <row r="617" spans="1:7" s="326" customFormat="1" ht="45" hidden="1" x14ac:dyDescent="0.25">
      <c r="A617" s="45">
        <v>1</v>
      </c>
      <c r="B617" s="16" t="s">
        <v>262</v>
      </c>
      <c r="C617" s="69"/>
      <c r="D617" s="110"/>
      <c r="E617" s="338"/>
      <c r="F617" s="338"/>
      <c r="G617" s="110"/>
    </row>
    <row r="618" spans="1:7" s="326" customFormat="1" hidden="1" x14ac:dyDescent="0.25">
      <c r="A618" s="45">
        <v>1</v>
      </c>
      <c r="B618" s="197" t="s">
        <v>263</v>
      </c>
      <c r="C618" s="69"/>
      <c r="D618" s="110"/>
      <c r="E618" s="338"/>
      <c r="F618" s="338"/>
      <c r="G618" s="110"/>
    </row>
    <row r="619" spans="1:7" s="326" customFormat="1" ht="30" hidden="1" x14ac:dyDescent="0.25">
      <c r="A619" s="45">
        <v>1</v>
      </c>
      <c r="B619" s="16" t="s">
        <v>264</v>
      </c>
      <c r="C619" s="69"/>
      <c r="D619" s="110"/>
      <c r="E619" s="338"/>
      <c r="F619" s="338"/>
      <c r="G619" s="110"/>
    </row>
    <row r="620" spans="1:7" s="326" customFormat="1" hidden="1" x14ac:dyDescent="0.25">
      <c r="A620" s="45">
        <v>1</v>
      </c>
      <c r="B620" s="197" t="s">
        <v>263</v>
      </c>
      <c r="C620" s="69"/>
      <c r="D620" s="110"/>
      <c r="E620" s="338"/>
      <c r="F620" s="338"/>
      <c r="G620" s="110"/>
    </row>
    <row r="621" spans="1:7" s="326" customFormat="1" ht="45" hidden="1" x14ac:dyDescent="0.25">
      <c r="A621" s="45">
        <v>1</v>
      </c>
      <c r="B621" s="16" t="s">
        <v>230</v>
      </c>
      <c r="C621" s="69"/>
      <c r="D621" s="110">
        <f>D622+D623+D625+D627</f>
        <v>0</v>
      </c>
      <c r="E621" s="338"/>
      <c r="F621" s="338"/>
      <c r="G621" s="110"/>
    </row>
    <row r="622" spans="1:7" s="326" customFormat="1" ht="30" hidden="1" x14ac:dyDescent="0.25">
      <c r="A622" s="45">
        <v>1</v>
      </c>
      <c r="B622" s="16" t="s">
        <v>231</v>
      </c>
      <c r="C622" s="69"/>
      <c r="D622" s="110"/>
      <c r="E622" s="338"/>
      <c r="F622" s="338"/>
      <c r="G622" s="110"/>
    </row>
    <row r="623" spans="1:7" s="326" customFormat="1" ht="60" hidden="1" x14ac:dyDescent="0.25">
      <c r="A623" s="45">
        <v>1</v>
      </c>
      <c r="B623" s="16" t="s">
        <v>265</v>
      </c>
      <c r="C623" s="69"/>
      <c r="D623" s="110"/>
      <c r="E623" s="338"/>
      <c r="F623" s="338"/>
      <c r="G623" s="110"/>
    </row>
    <row r="624" spans="1:7" s="326" customFormat="1" hidden="1" x14ac:dyDescent="0.25">
      <c r="A624" s="45">
        <v>1</v>
      </c>
      <c r="B624" s="197" t="s">
        <v>263</v>
      </c>
      <c r="C624" s="69"/>
      <c r="D624" s="110"/>
      <c r="E624" s="338"/>
      <c r="F624" s="338"/>
      <c r="G624" s="110"/>
    </row>
    <row r="625" spans="1:7" s="326" customFormat="1" ht="45" hidden="1" x14ac:dyDescent="0.25">
      <c r="A625" s="45">
        <v>1</v>
      </c>
      <c r="B625" s="16" t="s">
        <v>266</v>
      </c>
      <c r="C625" s="69"/>
      <c r="D625" s="110"/>
      <c r="E625" s="338"/>
      <c r="F625" s="338"/>
      <c r="G625" s="110"/>
    </row>
    <row r="626" spans="1:7" s="326" customFormat="1" hidden="1" x14ac:dyDescent="0.25">
      <c r="A626" s="45">
        <v>1</v>
      </c>
      <c r="B626" s="197" t="s">
        <v>263</v>
      </c>
      <c r="C626" s="69"/>
      <c r="D626" s="110"/>
      <c r="E626" s="338"/>
      <c r="F626" s="338"/>
      <c r="G626" s="110"/>
    </row>
    <row r="627" spans="1:7" s="326" customFormat="1" ht="45" hidden="1" x14ac:dyDescent="0.25">
      <c r="A627" s="45">
        <v>1</v>
      </c>
      <c r="B627" s="16" t="s">
        <v>267</v>
      </c>
      <c r="C627" s="69"/>
      <c r="D627" s="110"/>
      <c r="E627" s="338"/>
      <c r="F627" s="338"/>
      <c r="G627" s="110"/>
    </row>
    <row r="628" spans="1:7" s="326" customFormat="1" hidden="1" x14ac:dyDescent="0.25">
      <c r="A628" s="45">
        <v>1</v>
      </c>
      <c r="B628" s="197" t="s">
        <v>263</v>
      </c>
      <c r="C628" s="69"/>
      <c r="D628" s="110"/>
      <c r="E628" s="338"/>
      <c r="F628" s="338"/>
      <c r="G628" s="110"/>
    </row>
    <row r="629" spans="1:7" s="326" customFormat="1" ht="45" hidden="1" x14ac:dyDescent="0.25">
      <c r="A629" s="45">
        <v>1</v>
      </c>
      <c r="B629" s="16" t="s">
        <v>233</v>
      </c>
      <c r="C629" s="69"/>
      <c r="D629" s="110"/>
      <c r="E629" s="338"/>
      <c r="F629" s="338"/>
      <c r="G629" s="110"/>
    </row>
    <row r="630" spans="1:7" s="326" customFormat="1" ht="30" hidden="1" x14ac:dyDescent="0.25">
      <c r="A630" s="45">
        <v>1</v>
      </c>
      <c r="B630" s="16" t="s">
        <v>234</v>
      </c>
      <c r="C630" s="69"/>
      <c r="D630" s="110"/>
      <c r="E630" s="338"/>
      <c r="F630" s="338"/>
      <c r="G630" s="110"/>
    </row>
    <row r="631" spans="1:7" s="326" customFormat="1" ht="30" hidden="1" x14ac:dyDescent="0.25">
      <c r="A631" s="45">
        <v>1</v>
      </c>
      <c r="B631" s="16" t="s">
        <v>235</v>
      </c>
      <c r="C631" s="69"/>
      <c r="D631" s="110"/>
      <c r="E631" s="338"/>
      <c r="F631" s="338"/>
      <c r="G631" s="110"/>
    </row>
    <row r="632" spans="1:7" s="326" customFormat="1" hidden="1" x14ac:dyDescent="0.25">
      <c r="A632" s="45">
        <v>1</v>
      </c>
      <c r="B632" s="16" t="s">
        <v>236</v>
      </c>
      <c r="C632" s="69"/>
      <c r="D632" s="110"/>
      <c r="E632" s="338"/>
      <c r="F632" s="338"/>
      <c r="G632" s="110"/>
    </row>
    <row r="633" spans="1:7" s="326" customFormat="1" hidden="1" x14ac:dyDescent="0.25">
      <c r="A633" s="45">
        <v>1</v>
      </c>
      <c r="B633" s="16" t="s">
        <v>271</v>
      </c>
      <c r="C633" s="69"/>
      <c r="D633" s="110"/>
      <c r="E633" s="338"/>
      <c r="F633" s="338"/>
      <c r="G633" s="110"/>
    </row>
    <row r="634" spans="1:7" s="326" customFormat="1" hidden="1" x14ac:dyDescent="0.25">
      <c r="A634" s="45">
        <v>1</v>
      </c>
      <c r="B634" s="197" t="s">
        <v>272</v>
      </c>
      <c r="C634" s="69"/>
      <c r="D634" s="110"/>
      <c r="E634" s="338"/>
      <c r="F634" s="338"/>
      <c r="G634" s="110"/>
    </row>
    <row r="635" spans="1:7" s="326" customFormat="1" hidden="1" x14ac:dyDescent="0.25">
      <c r="A635" s="45">
        <v>1</v>
      </c>
      <c r="B635" s="24" t="s">
        <v>144</v>
      </c>
      <c r="C635" s="69"/>
      <c r="D635" s="110"/>
      <c r="E635" s="338"/>
      <c r="F635" s="338"/>
      <c r="G635" s="110"/>
    </row>
    <row r="636" spans="1:7" s="326" customFormat="1" hidden="1" x14ac:dyDescent="0.25">
      <c r="A636" s="45">
        <v>1</v>
      </c>
      <c r="B636" s="152" t="s">
        <v>191</v>
      </c>
      <c r="C636" s="69"/>
      <c r="D636" s="110"/>
      <c r="E636" s="338"/>
      <c r="F636" s="338"/>
      <c r="G636" s="110"/>
    </row>
    <row r="637" spans="1:7" s="326" customFormat="1" ht="30" hidden="1" x14ac:dyDescent="0.25">
      <c r="A637" s="45">
        <v>1</v>
      </c>
      <c r="B637" s="24" t="s">
        <v>145</v>
      </c>
      <c r="C637" s="69"/>
      <c r="D637" s="110">
        <v>20</v>
      </c>
      <c r="E637" s="338"/>
      <c r="F637" s="338"/>
      <c r="G637" s="110"/>
    </row>
    <row r="638" spans="1:7" s="326" customFormat="1" ht="30" hidden="1" x14ac:dyDescent="0.25">
      <c r="A638" s="45">
        <v>1</v>
      </c>
      <c r="B638" s="385" t="s">
        <v>208</v>
      </c>
      <c r="C638" s="69"/>
      <c r="D638" s="325"/>
      <c r="E638" s="338"/>
      <c r="F638" s="338"/>
      <c r="G638" s="110"/>
    </row>
    <row r="639" spans="1:7" s="326" customFormat="1" hidden="1" x14ac:dyDescent="0.25">
      <c r="A639" s="45">
        <v>1</v>
      </c>
      <c r="B639" s="152" t="s">
        <v>273</v>
      </c>
      <c r="C639" s="69"/>
      <c r="D639" s="110"/>
      <c r="E639" s="338"/>
      <c r="F639" s="338"/>
      <c r="G639" s="110"/>
    </row>
    <row r="640" spans="1:7" s="326" customFormat="1" hidden="1" x14ac:dyDescent="0.25">
      <c r="A640" s="45">
        <v>1</v>
      </c>
      <c r="B640" s="17" t="s">
        <v>197</v>
      </c>
      <c r="C640" s="69"/>
      <c r="D640" s="78">
        <f>D612+ROUND(D635*3.2,0)+D637</f>
        <v>1553</v>
      </c>
      <c r="E640" s="338"/>
      <c r="F640" s="338"/>
      <c r="G640" s="110"/>
    </row>
    <row r="641" spans="1:7" s="326" customFormat="1" ht="20.25" hidden="1" customHeight="1" x14ac:dyDescent="0.25">
      <c r="A641" s="45">
        <v>1</v>
      </c>
      <c r="B641" s="239" t="s">
        <v>196</v>
      </c>
      <c r="C641" s="69"/>
      <c r="D641" s="78">
        <f>D610+D640</f>
        <v>20353</v>
      </c>
      <c r="E641" s="338"/>
      <c r="F641" s="338"/>
      <c r="G641" s="110"/>
    </row>
    <row r="642" spans="1:7" s="326" customFormat="1" ht="18.75" hidden="1" customHeight="1" x14ac:dyDescent="0.25">
      <c r="A642" s="45">
        <v>1</v>
      </c>
      <c r="B642" s="72" t="s">
        <v>8</v>
      </c>
      <c r="C642" s="69"/>
      <c r="D642" s="110"/>
      <c r="E642" s="338"/>
      <c r="F642" s="338"/>
      <c r="G642" s="110"/>
    </row>
    <row r="643" spans="1:7" s="326" customFormat="1" ht="16.5" hidden="1" customHeight="1" x14ac:dyDescent="0.25">
      <c r="A643" s="45">
        <v>1</v>
      </c>
      <c r="B643" s="20" t="s">
        <v>23</v>
      </c>
      <c r="C643" s="69"/>
      <c r="D643" s="110"/>
      <c r="E643" s="338"/>
      <c r="F643" s="386"/>
      <c r="G643" s="387"/>
    </row>
    <row r="644" spans="1:7" s="326" customFormat="1" ht="18" hidden="1" customHeight="1" x14ac:dyDescent="0.25">
      <c r="A644" s="45">
        <v>1</v>
      </c>
      <c r="B644" s="131" t="s">
        <v>173</v>
      </c>
      <c r="C644" s="69">
        <v>240</v>
      </c>
      <c r="D644" s="110">
        <v>130</v>
      </c>
      <c r="E644" s="388">
        <v>8</v>
      </c>
      <c r="F644" s="93">
        <f>ROUND(G644/C644,0)</f>
        <v>4</v>
      </c>
      <c r="G644" s="116">
        <f>ROUND(D644*E644,0)</f>
        <v>1040</v>
      </c>
    </row>
    <row r="645" spans="1:7" s="326" customFormat="1" ht="14.25" hidden="1" customHeight="1" x14ac:dyDescent="0.25">
      <c r="A645" s="45">
        <v>1</v>
      </c>
      <c r="B645" s="131" t="s">
        <v>13</v>
      </c>
      <c r="C645" s="69">
        <v>240</v>
      </c>
      <c r="D645" s="110">
        <v>0</v>
      </c>
      <c r="E645" s="388">
        <v>0</v>
      </c>
      <c r="F645" s="93">
        <f>ROUND(G645/C645,0)</f>
        <v>0</v>
      </c>
      <c r="G645" s="116">
        <f>ROUND(D645*E645,0)</f>
        <v>0</v>
      </c>
    </row>
    <row r="646" spans="1:7" s="326" customFormat="1" ht="21" hidden="1" customHeight="1" x14ac:dyDescent="0.25">
      <c r="A646" s="45">
        <v>1</v>
      </c>
      <c r="B646" s="70" t="s">
        <v>174</v>
      </c>
      <c r="C646" s="69"/>
      <c r="D646" s="325">
        <f>D644+D645</f>
        <v>130</v>
      </c>
      <c r="E646" s="101">
        <f>G646/D646</f>
        <v>8</v>
      </c>
      <c r="F646" s="325">
        <f>F644+F645</f>
        <v>4</v>
      </c>
      <c r="G646" s="325">
        <f>G644+G645</f>
        <v>1040</v>
      </c>
    </row>
    <row r="647" spans="1:7" s="326" customFormat="1" ht="24.75" hidden="1" customHeight="1" thickBot="1" x14ac:dyDescent="0.3">
      <c r="A647" s="45">
        <v>1</v>
      </c>
      <c r="B647" s="22" t="s">
        <v>141</v>
      </c>
      <c r="C647" s="413"/>
      <c r="D647" s="400">
        <f>D646</f>
        <v>130</v>
      </c>
      <c r="E647" s="101">
        <f>E646</f>
        <v>8</v>
      </c>
      <c r="F647" s="400">
        <f>F646</f>
        <v>4</v>
      </c>
      <c r="G647" s="400">
        <f>G646</f>
        <v>1040</v>
      </c>
    </row>
    <row r="648" spans="1:7" s="326" customFormat="1" ht="16.5" hidden="1" customHeight="1" thickBot="1" x14ac:dyDescent="0.3">
      <c r="A648" s="45">
        <v>1</v>
      </c>
      <c r="B648" s="357" t="s">
        <v>11</v>
      </c>
      <c r="C648" s="358"/>
      <c r="D648" s="359"/>
      <c r="E648" s="359"/>
      <c r="F648" s="359"/>
      <c r="G648" s="359"/>
    </row>
    <row r="649" spans="1:7" s="326" customFormat="1" ht="24.75" customHeight="1" x14ac:dyDescent="0.25">
      <c r="A649" s="45">
        <v>1</v>
      </c>
      <c r="B649" s="414" t="s">
        <v>251</v>
      </c>
      <c r="C649" s="415"/>
      <c r="D649" s="110"/>
      <c r="E649" s="110"/>
      <c r="F649" s="110"/>
      <c r="G649" s="110"/>
    </row>
    <row r="650" spans="1:7" s="326" customFormat="1" ht="24.75" customHeight="1" x14ac:dyDescent="0.25">
      <c r="A650" s="45">
        <v>1</v>
      </c>
      <c r="B650" s="416" t="s">
        <v>5</v>
      </c>
      <c r="C650" s="40"/>
      <c r="D650" s="110"/>
      <c r="E650" s="110"/>
      <c r="F650" s="110"/>
      <c r="G650" s="110"/>
    </row>
    <row r="651" spans="1:7" s="326" customFormat="1" ht="21" customHeight="1" x14ac:dyDescent="0.25">
      <c r="A651" s="45">
        <v>1</v>
      </c>
      <c r="B651" s="131" t="s">
        <v>79</v>
      </c>
      <c r="C651" s="69">
        <v>340</v>
      </c>
      <c r="D651" s="387">
        <f>1674+3+7</f>
        <v>1684</v>
      </c>
      <c r="E651" s="411">
        <v>4</v>
      </c>
      <c r="F651" s="93">
        <f>ROUND(G651/C651,0)</f>
        <v>20</v>
      </c>
      <c r="G651" s="116">
        <f t="shared" ref="G651:G652" si="15">ROUND(D651*E651,0)</f>
        <v>6736</v>
      </c>
    </row>
    <row r="652" spans="1:7" s="326" customFormat="1" ht="21" customHeight="1" x14ac:dyDescent="0.25">
      <c r="A652" s="45">
        <v>1</v>
      </c>
      <c r="B652" s="131" t="s">
        <v>25</v>
      </c>
      <c r="C652" s="69">
        <v>330</v>
      </c>
      <c r="D652" s="387">
        <v>759</v>
      </c>
      <c r="E652" s="417">
        <v>7.5</v>
      </c>
      <c r="F652" s="93">
        <f>ROUND(G652/C652,0)</f>
        <v>17</v>
      </c>
      <c r="G652" s="116">
        <f t="shared" si="15"/>
        <v>5693</v>
      </c>
    </row>
    <row r="653" spans="1:7" s="326" customFormat="1" ht="18.75" customHeight="1" x14ac:dyDescent="0.25">
      <c r="A653" s="45">
        <v>1</v>
      </c>
      <c r="B653" s="418" t="s">
        <v>6</v>
      </c>
      <c r="C653" s="51"/>
      <c r="D653" s="325">
        <f>SUM(D651:D652)</f>
        <v>2443</v>
      </c>
      <c r="E653" s="101">
        <f>G653/D653</f>
        <v>5.0875972165370449</v>
      </c>
      <c r="F653" s="325">
        <f>SUM(F651:F652)</f>
        <v>37</v>
      </c>
      <c r="G653" s="325">
        <f>SUM(G651:G652)</f>
        <v>12429</v>
      </c>
    </row>
    <row r="654" spans="1:7" s="326" customFormat="1" ht="21" customHeight="1" x14ac:dyDescent="0.25">
      <c r="A654" s="45">
        <v>1</v>
      </c>
      <c r="B654" s="264" t="s">
        <v>198</v>
      </c>
      <c r="C654" s="77"/>
      <c r="D654" s="93"/>
      <c r="E654" s="93"/>
      <c r="F654" s="93"/>
      <c r="G654" s="93"/>
    </row>
    <row r="655" spans="1:7" s="326" customFormat="1" ht="21" customHeight="1" x14ac:dyDescent="0.25">
      <c r="A655" s="45">
        <v>1</v>
      </c>
      <c r="B655" s="16" t="s">
        <v>146</v>
      </c>
      <c r="C655" s="77"/>
      <c r="D655" s="93">
        <f>D656+D657+D664+D672+D673+D674+D675+D676</f>
        <v>14000</v>
      </c>
      <c r="E655" s="93"/>
      <c r="F655" s="93"/>
      <c r="G655" s="93"/>
    </row>
    <row r="656" spans="1:7" s="326" customFormat="1" x14ac:dyDescent="0.25">
      <c r="A656" s="45">
        <v>1</v>
      </c>
      <c r="B656" s="16" t="s">
        <v>192</v>
      </c>
      <c r="C656" s="77"/>
      <c r="D656" s="93"/>
      <c r="E656" s="93"/>
      <c r="F656" s="93"/>
      <c r="G656" s="93"/>
    </row>
    <row r="657" spans="1:7" s="326" customFormat="1" ht="30" x14ac:dyDescent="0.25">
      <c r="A657" s="45">
        <v>1</v>
      </c>
      <c r="B657" s="16" t="s">
        <v>193</v>
      </c>
      <c r="C657" s="77"/>
      <c r="D657" s="110">
        <f>D658+D659+D660+D662</f>
        <v>0</v>
      </c>
      <c r="E657" s="93"/>
      <c r="F657" s="93"/>
      <c r="G657" s="93"/>
    </row>
    <row r="658" spans="1:7" s="326" customFormat="1" ht="30" x14ac:dyDescent="0.25">
      <c r="A658" s="45">
        <v>1</v>
      </c>
      <c r="B658" s="16" t="s">
        <v>194</v>
      </c>
      <c r="C658" s="77"/>
      <c r="D658" s="110"/>
      <c r="E658" s="93"/>
      <c r="F658" s="93"/>
      <c r="G658" s="93"/>
    </row>
    <row r="659" spans="1:7" s="326" customFormat="1" ht="30" x14ac:dyDescent="0.25">
      <c r="A659" s="45">
        <v>1</v>
      </c>
      <c r="B659" s="16" t="s">
        <v>195</v>
      </c>
      <c r="C659" s="77"/>
      <c r="D659" s="110"/>
      <c r="E659" s="93"/>
      <c r="F659" s="93"/>
      <c r="G659" s="93"/>
    </row>
    <row r="660" spans="1:7" s="326" customFormat="1" ht="45" x14ac:dyDescent="0.25">
      <c r="A660" s="45">
        <v>1</v>
      </c>
      <c r="B660" s="16" t="s">
        <v>262</v>
      </c>
      <c r="C660" s="77"/>
      <c r="D660" s="110"/>
      <c r="E660" s="93"/>
      <c r="F660" s="93"/>
      <c r="G660" s="93"/>
    </row>
    <row r="661" spans="1:7" s="326" customFormat="1" x14ac:dyDescent="0.25">
      <c r="A661" s="45">
        <v>1</v>
      </c>
      <c r="B661" s="197" t="s">
        <v>263</v>
      </c>
      <c r="C661" s="77"/>
      <c r="D661" s="110"/>
      <c r="E661" s="93"/>
      <c r="F661" s="93"/>
      <c r="G661" s="93"/>
    </row>
    <row r="662" spans="1:7" s="326" customFormat="1" ht="30" x14ac:dyDescent="0.25">
      <c r="A662" s="45">
        <v>1</v>
      </c>
      <c r="B662" s="16" t="s">
        <v>264</v>
      </c>
      <c r="C662" s="77"/>
      <c r="D662" s="110"/>
      <c r="E662" s="93"/>
      <c r="F662" s="93"/>
      <c r="G662" s="93"/>
    </row>
    <row r="663" spans="1:7" s="326" customFormat="1" x14ac:dyDescent="0.25">
      <c r="A663" s="45">
        <v>1</v>
      </c>
      <c r="B663" s="197" t="s">
        <v>263</v>
      </c>
      <c r="C663" s="77"/>
      <c r="D663" s="110"/>
      <c r="E663" s="93"/>
      <c r="F663" s="93"/>
      <c r="G663" s="93"/>
    </row>
    <row r="664" spans="1:7" s="326" customFormat="1" ht="32.25" customHeight="1" x14ac:dyDescent="0.25">
      <c r="A664" s="45">
        <v>1</v>
      </c>
      <c r="B664" s="16" t="s">
        <v>230</v>
      </c>
      <c r="C664" s="77"/>
      <c r="D664" s="110">
        <f>D665+D666+D668+D670</f>
        <v>0</v>
      </c>
      <c r="E664" s="93"/>
      <c r="F664" s="93"/>
      <c r="G664" s="93"/>
    </row>
    <row r="665" spans="1:7" s="326" customFormat="1" ht="30" x14ac:dyDescent="0.25">
      <c r="A665" s="45">
        <v>1</v>
      </c>
      <c r="B665" s="16" t="s">
        <v>231</v>
      </c>
      <c r="C665" s="77"/>
      <c r="D665" s="93"/>
      <c r="E665" s="93"/>
      <c r="F665" s="93"/>
      <c r="G665" s="93"/>
    </row>
    <row r="666" spans="1:7" s="326" customFormat="1" ht="60" x14ac:dyDescent="0.25">
      <c r="A666" s="45">
        <v>1</v>
      </c>
      <c r="B666" s="16" t="s">
        <v>265</v>
      </c>
      <c r="C666" s="77"/>
      <c r="D666" s="93"/>
      <c r="E666" s="93"/>
      <c r="F666" s="93"/>
      <c r="G666" s="93"/>
    </row>
    <row r="667" spans="1:7" s="326" customFormat="1" x14ac:dyDescent="0.25">
      <c r="A667" s="45">
        <v>1</v>
      </c>
      <c r="B667" s="197" t="s">
        <v>263</v>
      </c>
      <c r="C667" s="77"/>
      <c r="D667" s="93"/>
      <c r="E667" s="93"/>
      <c r="F667" s="93"/>
      <c r="G667" s="93"/>
    </row>
    <row r="668" spans="1:7" s="326" customFormat="1" ht="45" x14ac:dyDescent="0.25">
      <c r="A668" s="45">
        <v>1</v>
      </c>
      <c r="B668" s="16" t="s">
        <v>266</v>
      </c>
      <c r="C668" s="77"/>
      <c r="D668" s="93"/>
      <c r="E668" s="93"/>
      <c r="F668" s="93"/>
      <c r="G668" s="93"/>
    </row>
    <row r="669" spans="1:7" s="326" customFormat="1" x14ac:dyDescent="0.25">
      <c r="A669" s="45">
        <v>1</v>
      </c>
      <c r="B669" s="197" t="s">
        <v>263</v>
      </c>
      <c r="C669" s="77"/>
      <c r="D669" s="93"/>
      <c r="E669" s="93"/>
      <c r="F669" s="93"/>
      <c r="G669" s="93"/>
    </row>
    <row r="670" spans="1:7" s="326" customFormat="1" ht="45" x14ac:dyDescent="0.25">
      <c r="A670" s="45">
        <v>1</v>
      </c>
      <c r="B670" s="16" t="s">
        <v>267</v>
      </c>
      <c r="C670" s="77"/>
      <c r="D670" s="93"/>
      <c r="E670" s="93"/>
      <c r="F670" s="93"/>
      <c r="G670" s="93"/>
    </row>
    <row r="671" spans="1:7" s="326" customFormat="1" x14ac:dyDescent="0.25">
      <c r="A671" s="45">
        <v>1</v>
      </c>
      <c r="B671" s="197" t="s">
        <v>263</v>
      </c>
      <c r="C671" s="77"/>
      <c r="D671" s="93"/>
      <c r="E671" s="93"/>
      <c r="F671" s="93"/>
      <c r="G671" s="93"/>
    </row>
    <row r="672" spans="1:7" s="326" customFormat="1" ht="45" x14ac:dyDescent="0.25">
      <c r="A672" s="45">
        <v>1</v>
      </c>
      <c r="B672" s="16" t="s">
        <v>233</v>
      </c>
      <c r="C672" s="77"/>
      <c r="D672" s="93">
        <v>400</v>
      </c>
      <c r="E672" s="93"/>
      <c r="F672" s="93"/>
      <c r="G672" s="93"/>
    </row>
    <row r="673" spans="1:7" s="326" customFormat="1" ht="30" x14ac:dyDescent="0.25">
      <c r="A673" s="45">
        <v>1</v>
      </c>
      <c r="B673" s="16" t="s">
        <v>234</v>
      </c>
      <c r="C673" s="6"/>
      <c r="D673" s="93"/>
      <c r="E673" s="338"/>
      <c r="F673" s="338"/>
      <c r="G673" s="110"/>
    </row>
    <row r="674" spans="1:7" s="326" customFormat="1" ht="30" x14ac:dyDescent="0.25">
      <c r="A674" s="45">
        <v>1</v>
      </c>
      <c r="B674" s="16" t="s">
        <v>235</v>
      </c>
      <c r="C674" s="6"/>
      <c r="D674" s="93"/>
      <c r="E674" s="338"/>
      <c r="F674" s="338"/>
      <c r="G674" s="110"/>
    </row>
    <row r="675" spans="1:7" s="326" customFormat="1" x14ac:dyDescent="0.25">
      <c r="A675" s="45">
        <v>1</v>
      </c>
      <c r="B675" s="16" t="s">
        <v>236</v>
      </c>
      <c r="C675" s="6"/>
      <c r="D675" s="93">
        <v>13600</v>
      </c>
      <c r="E675" s="338"/>
      <c r="F675" s="338"/>
      <c r="G675" s="110"/>
    </row>
    <row r="676" spans="1:7" s="326" customFormat="1" x14ac:dyDescent="0.25">
      <c r="A676" s="45">
        <v>1</v>
      </c>
      <c r="B676" s="16" t="s">
        <v>271</v>
      </c>
      <c r="C676" s="6"/>
      <c r="D676" s="93"/>
      <c r="E676" s="338"/>
      <c r="F676" s="338"/>
      <c r="G676" s="110"/>
    </row>
    <row r="677" spans="1:7" s="326" customFormat="1" x14ac:dyDescent="0.25">
      <c r="A677" s="45">
        <v>1</v>
      </c>
      <c r="B677" s="197" t="s">
        <v>272</v>
      </c>
      <c r="C677" s="6"/>
      <c r="D677" s="93"/>
      <c r="E677" s="338"/>
      <c r="F677" s="338"/>
      <c r="G677" s="110"/>
    </row>
    <row r="678" spans="1:7" s="326" customFormat="1" x14ac:dyDescent="0.25">
      <c r="A678" s="45">
        <v>1</v>
      </c>
      <c r="B678" s="24" t="s">
        <v>144</v>
      </c>
      <c r="C678" s="6"/>
      <c r="D678" s="93"/>
      <c r="E678" s="338"/>
      <c r="F678" s="338"/>
      <c r="G678" s="110"/>
    </row>
    <row r="679" spans="1:7" s="326" customFormat="1" x14ac:dyDescent="0.25">
      <c r="A679" s="45">
        <v>1</v>
      </c>
      <c r="B679" s="152" t="s">
        <v>191</v>
      </c>
      <c r="C679" s="6"/>
      <c r="D679" s="93"/>
      <c r="E679" s="338"/>
      <c r="F679" s="338"/>
      <c r="G679" s="110"/>
    </row>
    <row r="680" spans="1:7" s="326" customFormat="1" ht="30" x14ac:dyDescent="0.25">
      <c r="A680" s="45">
        <v>1</v>
      </c>
      <c r="B680" s="24" t="s">
        <v>145</v>
      </c>
      <c r="C680" s="6"/>
      <c r="D680" s="93"/>
      <c r="E680" s="338"/>
      <c r="F680" s="338"/>
      <c r="G680" s="110"/>
    </row>
    <row r="681" spans="1:7" s="326" customFormat="1" ht="30" x14ac:dyDescent="0.25">
      <c r="A681" s="45">
        <v>1</v>
      </c>
      <c r="B681" s="385" t="s">
        <v>208</v>
      </c>
      <c r="C681" s="6"/>
      <c r="D681" s="93"/>
      <c r="E681" s="338"/>
      <c r="F681" s="338"/>
      <c r="G681" s="110"/>
    </row>
    <row r="682" spans="1:7" s="326" customFormat="1" x14ac:dyDescent="0.25">
      <c r="A682" s="45">
        <v>1</v>
      </c>
      <c r="B682" s="152" t="s">
        <v>273</v>
      </c>
      <c r="C682" s="6"/>
      <c r="D682" s="93"/>
      <c r="E682" s="338"/>
      <c r="F682" s="338"/>
      <c r="G682" s="110"/>
    </row>
    <row r="683" spans="1:7" s="326" customFormat="1" x14ac:dyDescent="0.25">
      <c r="A683" s="45">
        <v>1</v>
      </c>
      <c r="B683" s="17" t="s">
        <v>197</v>
      </c>
      <c r="C683" s="6"/>
      <c r="D683" s="78">
        <f>D655+ROUND(D678*3.2,0)+D680</f>
        <v>14000</v>
      </c>
      <c r="E683" s="338"/>
      <c r="F683" s="338"/>
      <c r="G683" s="110"/>
    </row>
    <row r="684" spans="1:7" s="326" customFormat="1" ht="24.75" customHeight="1" x14ac:dyDescent="0.25">
      <c r="A684" s="45">
        <v>1</v>
      </c>
      <c r="B684" s="142" t="s">
        <v>147</v>
      </c>
      <c r="C684" s="40"/>
      <c r="D684" s="325"/>
      <c r="E684" s="101"/>
      <c r="F684" s="325"/>
      <c r="G684" s="325"/>
    </row>
    <row r="685" spans="1:7" s="422" customFormat="1" ht="30" x14ac:dyDescent="0.25">
      <c r="A685" s="45">
        <v>1</v>
      </c>
      <c r="B685" s="50" t="s">
        <v>70</v>
      </c>
      <c r="C685" s="419"/>
      <c r="D685" s="420">
        <v>320</v>
      </c>
      <c r="E685" s="421"/>
      <c r="F685" s="421"/>
      <c r="G685" s="420"/>
    </row>
    <row r="686" spans="1:7" s="422" customFormat="1" ht="30" x14ac:dyDescent="0.25">
      <c r="A686" s="45">
        <v>1</v>
      </c>
      <c r="B686" s="50" t="s">
        <v>71</v>
      </c>
      <c r="C686" s="419"/>
      <c r="D686" s="420">
        <v>650</v>
      </c>
      <c r="E686" s="421"/>
      <c r="F686" s="421"/>
      <c r="G686" s="420"/>
    </row>
    <row r="687" spans="1:7" s="422" customFormat="1" x14ac:dyDescent="0.25">
      <c r="A687" s="45">
        <v>1</v>
      </c>
      <c r="B687" s="50" t="s">
        <v>64</v>
      </c>
      <c r="C687" s="419"/>
      <c r="D687" s="420">
        <v>30</v>
      </c>
      <c r="E687" s="421"/>
      <c r="F687" s="421"/>
      <c r="G687" s="420"/>
    </row>
    <row r="688" spans="1:7" s="422" customFormat="1" ht="45" x14ac:dyDescent="0.25">
      <c r="A688" s="45">
        <v>1</v>
      </c>
      <c r="B688" s="50" t="s">
        <v>215</v>
      </c>
      <c r="C688" s="419"/>
      <c r="D688" s="420">
        <v>2500</v>
      </c>
      <c r="E688" s="421"/>
      <c r="F688" s="421"/>
      <c r="G688" s="420"/>
    </row>
    <row r="689" spans="1:7" s="422" customFormat="1" x14ac:dyDescent="0.25">
      <c r="A689" s="45">
        <v>1</v>
      </c>
      <c r="B689" s="50" t="s">
        <v>21</v>
      </c>
      <c r="C689" s="419"/>
      <c r="D689" s="420">
        <v>300</v>
      </c>
      <c r="E689" s="421"/>
      <c r="F689" s="421"/>
      <c r="G689" s="420"/>
    </row>
    <row r="690" spans="1:7" s="422" customFormat="1" ht="30" x14ac:dyDescent="0.25">
      <c r="A690" s="45">
        <v>1</v>
      </c>
      <c r="B690" s="50" t="s">
        <v>213</v>
      </c>
      <c r="C690" s="419"/>
      <c r="D690" s="420">
        <v>800</v>
      </c>
      <c r="E690" s="421"/>
      <c r="F690" s="421"/>
      <c r="G690" s="420"/>
    </row>
    <row r="691" spans="1:7" s="422" customFormat="1" x14ac:dyDescent="0.25">
      <c r="A691" s="45">
        <v>1</v>
      </c>
      <c r="B691" s="50" t="s">
        <v>40</v>
      </c>
      <c r="C691" s="419"/>
      <c r="D691" s="420">
        <v>500</v>
      </c>
      <c r="E691" s="421"/>
      <c r="F691" s="421"/>
      <c r="G691" s="420"/>
    </row>
    <row r="692" spans="1:7" s="422" customFormat="1" ht="30" x14ac:dyDescent="0.25">
      <c r="A692" s="45">
        <v>1</v>
      </c>
      <c r="B692" s="50" t="s">
        <v>73</v>
      </c>
      <c r="C692" s="419"/>
      <c r="D692" s="420">
        <v>200</v>
      </c>
      <c r="E692" s="421"/>
      <c r="F692" s="421"/>
      <c r="G692" s="420"/>
    </row>
    <row r="693" spans="1:7" s="422" customFormat="1" x14ac:dyDescent="0.25">
      <c r="A693" s="45">
        <v>1</v>
      </c>
      <c r="B693" s="50" t="s">
        <v>38</v>
      </c>
      <c r="C693" s="419"/>
      <c r="D693" s="420">
        <v>80</v>
      </c>
      <c r="E693" s="421"/>
      <c r="F693" s="421"/>
      <c r="G693" s="420"/>
    </row>
    <row r="694" spans="1:7" s="422" customFormat="1" x14ac:dyDescent="0.25">
      <c r="A694" s="45">
        <v>1</v>
      </c>
      <c r="B694" s="50" t="s">
        <v>149</v>
      </c>
      <c r="C694" s="419"/>
      <c r="D694" s="420">
        <v>70</v>
      </c>
      <c r="E694" s="421"/>
      <c r="F694" s="421"/>
      <c r="G694" s="420"/>
    </row>
    <row r="695" spans="1:7" s="422" customFormat="1" x14ac:dyDescent="0.25">
      <c r="A695" s="45">
        <v>1</v>
      </c>
      <c r="B695" s="50" t="s">
        <v>83</v>
      </c>
      <c r="C695" s="419"/>
      <c r="D695" s="420">
        <v>250</v>
      </c>
      <c r="E695" s="421"/>
      <c r="F695" s="421"/>
      <c r="G695" s="420"/>
    </row>
    <row r="696" spans="1:7" s="422" customFormat="1" x14ac:dyDescent="0.25">
      <c r="A696" s="45">
        <v>1</v>
      </c>
      <c r="B696" s="50" t="s">
        <v>61</v>
      </c>
      <c r="C696" s="419"/>
      <c r="D696" s="420">
        <v>65</v>
      </c>
      <c r="E696" s="421"/>
      <c r="F696" s="421"/>
      <c r="G696" s="420"/>
    </row>
    <row r="697" spans="1:7" s="422" customFormat="1" x14ac:dyDescent="0.25">
      <c r="A697" s="45">
        <v>1</v>
      </c>
      <c r="B697" s="50" t="s">
        <v>65</v>
      </c>
      <c r="C697" s="419"/>
      <c r="D697" s="420">
        <v>40</v>
      </c>
      <c r="E697" s="421"/>
      <c r="F697" s="421"/>
      <c r="G697" s="420"/>
    </row>
    <row r="698" spans="1:7" s="422" customFormat="1" ht="30" x14ac:dyDescent="0.25">
      <c r="A698" s="45">
        <v>1</v>
      </c>
      <c r="B698" s="50" t="s">
        <v>218</v>
      </c>
      <c r="C698" s="419"/>
      <c r="D698" s="420">
        <v>20</v>
      </c>
      <c r="E698" s="421"/>
      <c r="F698" s="421"/>
      <c r="G698" s="420"/>
    </row>
    <row r="699" spans="1:7" s="422" customFormat="1" x14ac:dyDescent="0.25">
      <c r="A699" s="45">
        <v>1</v>
      </c>
      <c r="B699" s="50" t="s">
        <v>20</v>
      </c>
      <c r="C699" s="419"/>
      <c r="D699" s="420">
        <v>1800</v>
      </c>
      <c r="E699" s="420"/>
      <c r="F699" s="420"/>
      <c r="G699" s="420"/>
    </row>
    <row r="700" spans="1:7" s="422" customFormat="1" x14ac:dyDescent="0.25">
      <c r="A700" s="45">
        <v>1</v>
      </c>
      <c r="B700" s="50" t="s">
        <v>69</v>
      </c>
      <c r="C700" s="419"/>
      <c r="D700" s="420">
        <v>350</v>
      </c>
      <c r="E700" s="420"/>
      <c r="F700" s="420"/>
      <c r="G700" s="420"/>
    </row>
    <row r="701" spans="1:7" s="422" customFormat="1" x14ac:dyDescent="0.25">
      <c r="A701" s="45">
        <v>1</v>
      </c>
      <c r="B701" s="50" t="s">
        <v>210</v>
      </c>
      <c r="C701" s="419"/>
      <c r="D701" s="420">
        <v>120</v>
      </c>
      <c r="E701" s="420"/>
      <c r="F701" s="420"/>
      <c r="G701" s="420"/>
    </row>
    <row r="702" spans="1:7" s="422" customFormat="1" ht="17.25" customHeight="1" x14ac:dyDescent="0.25">
      <c r="A702" s="45">
        <v>1</v>
      </c>
      <c r="B702" s="50" t="s">
        <v>211</v>
      </c>
      <c r="C702" s="419"/>
      <c r="D702" s="420">
        <v>30</v>
      </c>
      <c r="E702" s="420"/>
      <c r="F702" s="420"/>
      <c r="G702" s="420"/>
    </row>
    <row r="703" spans="1:7" s="422" customFormat="1" ht="15.75" thickBot="1" x14ac:dyDescent="0.3">
      <c r="A703" s="45">
        <v>1</v>
      </c>
      <c r="B703" s="50" t="s">
        <v>63</v>
      </c>
      <c r="C703" s="419"/>
      <c r="D703" s="420">
        <v>2500</v>
      </c>
      <c r="E703" s="420"/>
      <c r="F703" s="420"/>
      <c r="G703" s="420"/>
    </row>
    <row r="704" spans="1:7" s="326" customFormat="1" ht="15.75" thickBot="1" x14ac:dyDescent="0.3">
      <c r="A704" s="45">
        <v>1</v>
      </c>
      <c r="B704" s="357" t="s">
        <v>11</v>
      </c>
      <c r="C704" s="358"/>
      <c r="D704" s="359"/>
      <c r="E704" s="359"/>
      <c r="F704" s="359"/>
      <c r="G704" s="359"/>
    </row>
    <row r="705" spans="1:7" s="326" customFormat="1" ht="24" customHeight="1" x14ac:dyDescent="0.25">
      <c r="A705" s="45">
        <v>1</v>
      </c>
      <c r="B705" s="53" t="s">
        <v>122</v>
      </c>
      <c r="C705" s="409"/>
      <c r="D705" s="110"/>
      <c r="E705" s="110"/>
      <c r="F705" s="110"/>
      <c r="G705" s="110"/>
    </row>
    <row r="706" spans="1:7" s="326" customFormat="1" ht="16.5" customHeight="1" x14ac:dyDescent="0.25">
      <c r="A706" s="45">
        <v>1</v>
      </c>
      <c r="B706" s="337" t="s">
        <v>5</v>
      </c>
      <c r="C706" s="40"/>
      <c r="D706" s="110"/>
      <c r="E706" s="110"/>
      <c r="F706" s="110"/>
      <c r="G706" s="110"/>
    </row>
    <row r="707" spans="1:7" s="326" customFormat="1" ht="21" customHeight="1" x14ac:dyDescent="0.25">
      <c r="A707" s="45">
        <v>1</v>
      </c>
      <c r="B707" s="35" t="s">
        <v>170</v>
      </c>
      <c r="C707" s="69">
        <v>365</v>
      </c>
      <c r="D707" s="110">
        <f>1248-32</f>
        <v>1216</v>
      </c>
      <c r="E707" s="411">
        <v>12.5</v>
      </c>
      <c r="F707" s="93">
        <f>ROUND(G707/C707,0)</f>
        <v>42</v>
      </c>
      <c r="G707" s="110">
        <f>ROUND(D707*E707,0)</f>
        <v>15200</v>
      </c>
    </row>
    <row r="708" spans="1:7" s="326" customFormat="1" ht="17.25" customHeight="1" thickBot="1" x14ac:dyDescent="0.3">
      <c r="A708" s="45">
        <v>1</v>
      </c>
      <c r="B708" s="408" t="s">
        <v>6</v>
      </c>
      <c r="C708" s="306">
        <v>365</v>
      </c>
      <c r="D708" s="325">
        <f>D707</f>
        <v>1216</v>
      </c>
      <c r="E708" s="396">
        <f>G708/D708</f>
        <v>12.5</v>
      </c>
      <c r="F708" s="325">
        <f>F707</f>
        <v>42</v>
      </c>
      <c r="G708" s="325">
        <f>G707</f>
        <v>15200</v>
      </c>
    </row>
    <row r="709" spans="1:7" s="326" customFormat="1" ht="17.25" customHeight="1" thickBot="1" x14ac:dyDescent="0.3">
      <c r="A709" s="45">
        <v>1</v>
      </c>
      <c r="B709" s="357" t="s">
        <v>11</v>
      </c>
      <c r="C709" s="358"/>
      <c r="D709" s="359"/>
      <c r="E709" s="359"/>
      <c r="F709" s="359"/>
      <c r="G709" s="359"/>
    </row>
    <row r="710" spans="1:7" s="326" customFormat="1" ht="68.25" hidden="1" customHeight="1" thickBot="1" x14ac:dyDescent="0.3">
      <c r="A710" s="45">
        <v>1</v>
      </c>
      <c r="B710" s="524" t="s">
        <v>109</v>
      </c>
      <c r="C710" s="525"/>
      <c r="D710" s="423"/>
      <c r="E710" s="423"/>
      <c r="F710" s="423"/>
      <c r="G710" s="424"/>
    </row>
    <row r="711" spans="1:7" s="326" customFormat="1" ht="22.5" hidden="1" customHeight="1" x14ac:dyDescent="0.25">
      <c r="A711" s="45">
        <v>1</v>
      </c>
      <c r="B711" s="425" t="s">
        <v>5</v>
      </c>
      <c r="C711" s="30"/>
      <c r="D711" s="387"/>
      <c r="E711" s="387"/>
      <c r="F711" s="387"/>
      <c r="G711" s="387"/>
    </row>
    <row r="712" spans="1:7" s="326" customFormat="1" ht="16.5" hidden="1" customHeight="1" x14ac:dyDescent="0.25">
      <c r="A712" s="45">
        <v>1</v>
      </c>
      <c r="B712" s="35" t="s">
        <v>51</v>
      </c>
      <c r="C712" s="38">
        <v>320</v>
      </c>
      <c r="D712" s="25">
        <v>250</v>
      </c>
      <c r="E712" s="411">
        <v>10</v>
      </c>
      <c r="F712" s="93">
        <f>ROUND(G712/C712,0)</f>
        <v>8</v>
      </c>
      <c r="G712" s="110">
        <f>ROUND(D712*E712,0)</f>
        <v>2500</v>
      </c>
    </row>
    <row r="713" spans="1:7" s="326" customFormat="1" ht="21" hidden="1" customHeight="1" x14ac:dyDescent="0.25">
      <c r="A713" s="45">
        <v>1</v>
      </c>
      <c r="B713" s="408" t="s">
        <v>6</v>
      </c>
      <c r="C713" s="40"/>
      <c r="D713" s="11">
        <f>D712</f>
        <v>250</v>
      </c>
      <c r="E713" s="396">
        <f>E712</f>
        <v>10</v>
      </c>
      <c r="F713" s="43">
        <f>F712</f>
        <v>8</v>
      </c>
      <c r="G713" s="43">
        <f>G712</f>
        <v>2500</v>
      </c>
    </row>
    <row r="714" spans="1:7" s="326" customFormat="1" hidden="1" x14ac:dyDescent="0.25">
      <c r="A714" s="45">
        <v>1</v>
      </c>
      <c r="B714" s="264" t="s">
        <v>198</v>
      </c>
      <c r="C714" s="77"/>
      <c r="D714" s="93"/>
      <c r="E714" s="384"/>
      <c r="F714" s="43"/>
      <c r="G714" s="387"/>
    </row>
    <row r="715" spans="1:7" s="326" customFormat="1" hidden="1" x14ac:dyDescent="0.25">
      <c r="A715" s="45">
        <v>1</v>
      </c>
      <c r="B715" s="16" t="s">
        <v>146</v>
      </c>
      <c r="C715" s="6"/>
      <c r="D715" s="93">
        <f>D716+D717+D724+D732+D733+D734+D735+D736</f>
        <v>3850</v>
      </c>
      <c r="E715" s="384"/>
      <c r="F715" s="43"/>
      <c r="G715" s="387"/>
    </row>
    <row r="716" spans="1:7" s="326" customFormat="1" hidden="1" x14ac:dyDescent="0.25">
      <c r="A716" s="45">
        <v>1</v>
      </c>
      <c r="B716" s="16" t="s">
        <v>192</v>
      </c>
      <c r="C716" s="6"/>
      <c r="D716" s="93"/>
      <c r="E716" s="384"/>
      <c r="F716" s="43"/>
      <c r="G716" s="387"/>
    </row>
    <row r="717" spans="1:7" s="326" customFormat="1" ht="30" hidden="1" x14ac:dyDescent="0.25">
      <c r="A717" s="45">
        <v>1</v>
      </c>
      <c r="B717" s="16" t="s">
        <v>193</v>
      </c>
      <c r="C717" s="6"/>
      <c r="D717" s="110">
        <f>D718+D719+D720+D722</f>
        <v>0</v>
      </c>
      <c r="E717" s="384"/>
      <c r="F717" s="43"/>
      <c r="G717" s="387"/>
    </row>
    <row r="718" spans="1:7" s="326" customFormat="1" ht="30" hidden="1" x14ac:dyDescent="0.25">
      <c r="A718" s="45">
        <v>1</v>
      </c>
      <c r="B718" s="16" t="s">
        <v>194</v>
      </c>
      <c r="C718" s="6"/>
      <c r="D718" s="110"/>
      <c r="E718" s="384"/>
      <c r="F718" s="43"/>
      <c r="G718" s="387"/>
    </row>
    <row r="719" spans="1:7" s="326" customFormat="1" ht="30" hidden="1" x14ac:dyDescent="0.25">
      <c r="A719" s="45">
        <v>1</v>
      </c>
      <c r="B719" s="16" t="s">
        <v>195</v>
      </c>
      <c r="C719" s="6"/>
      <c r="D719" s="110"/>
      <c r="E719" s="384"/>
      <c r="F719" s="43"/>
      <c r="G719" s="387"/>
    </row>
    <row r="720" spans="1:7" s="326" customFormat="1" ht="45" hidden="1" x14ac:dyDescent="0.25">
      <c r="A720" s="45">
        <v>1</v>
      </c>
      <c r="B720" s="16" t="s">
        <v>262</v>
      </c>
      <c r="C720" s="6"/>
      <c r="D720" s="110"/>
      <c r="E720" s="384"/>
      <c r="F720" s="43"/>
      <c r="G720" s="387"/>
    </row>
    <row r="721" spans="1:7" s="326" customFormat="1" hidden="1" x14ac:dyDescent="0.25">
      <c r="A721" s="45">
        <v>1</v>
      </c>
      <c r="B721" s="197" t="s">
        <v>263</v>
      </c>
      <c r="C721" s="6"/>
      <c r="D721" s="110"/>
      <c r="E721" s="384"/>
      <c r="F721" s="43"/>
      <c r="G721" s="387"/>
    </row>
    <row r="722" spans="1:7" s="326" customFormat="1" ht="30" hidden="1" x14ac:dyDescent="0.25">
      <c r="A722" s="45">
        <v>1</v>
      </c>
      <c r="B722" s="16" t="s">
        <v>264</v>
      </c>
      <c r="C722" s="6"/>
      <c r="D722" s="110"/>
      <c r="E722" s="384"/>
      <c r="F722" s="43"/>
      <c r="G722" s="387"/>
    </row>
    <row r="723" spans="1:7" s="326" customFormat="1" hidden="1" x14ac:dyDescent="0.25">
      <c r="A723" s="45">
        <v>1</v>
      </c>
      <c r="B723" s="197" t="s">
        <v>263</v>
      </c>
      <c r="C723" s="6"/>
      <c r="D723" s="110"/>
      <c r="E723" s="384"/>
      <c r="F723" s="43"/>
      <c r="G723" s="387"/>
    </row>
    <row r="724" spans="1:7" s="326" customFormat="1" ht="45" hidden="1" x14ac:dyDescent="0.25">
      <c r="A724" s="45">
        <v>1</v>
      </c>
      <c r="B724" s="16" t="s">
        <v>230</v>
      </c>
      <c r="C724" s="6"/>
      <c r="D724" s="110">
        <f>D725+D726+D728+D730</f>
        <v>0</v>
      </c>
      <c r="E724" s="384"/>
      <c r="F724" s="43"/>
      <c r="G724" s="387"/>
    </row>
    <row r="725" spans="1:7" s="326" customFormat="1" ht="30" hidden="1" x14ac:dyDescent="0.25">
      <c r="A725" s="45">
        <v>1</v>
      </c>
      <c r="B725" s="16" t="s">
        <v>231</v>
      </c>
      <c r="C725" s="6"/>
      <c r="D725" s="110"/>
      <c r="E725" s="384"/>
      <c r="F725" s="43"/>
      <c r="G725" s="387"/>
    </row>
    <row r="726" spans="1:7" s="326" customFormat="1" ht="60" hidden="1" x14ac:dyDescent="0.25">
      <c r="A726" s="45">
        <v>1</v>
      </c>
      <c r="B726" s="16" t="s">
        <v>265</v>
      </c>
      <c r="C726" s="6"/>
      <c r="D726" s="110"/>
      <c r="E726" s="384"/>
      <c r="F726" s="43"/>
      <c r="G726" s="387"/>
    </row>
    <row r="727" spans="1:7" s="326" customFormat="1" hidden="1" x14ac:dyDescent="0.25">
      <c r="A727" s="45">
        <v>1</v>
      </c>
      <c r="B727" s="197" t="s">
        <v>263</v>
      </c>
      <c r="C727" s="6"/>
      <c r="D727" s="110"/>
      <c r="E727" s="384"/>
      <c r="F727" s="43"/>
      <c r="G727" s="387"/>
    </row>
    <row r="728" spans="1:7" s="326" customFormat="1" ht="45" hidden="1" x14ac:dyDescent="0.25">
      <c r="A728" s="45">
        <v>1</v>
      </c>
      <c r="B728" s="16" t="s">
        <v>266</v>
      </c>
      <c r="C728" s="6"/>
      <c r="D728" s="110"/>
      <c r="E728" s="384"/>
      <c r="F728" s="43"/>
      <c r="G728" s="387"/>
    </row>
    <row r="729" spans="1:7" s="326" customFormat="1" hidden="1" x14ac:dyDescent="0.25">
      <c r="A729" s="45">
        <v>1</v>
      </c>
      <c r="B729" s="197" t="s">
        <v>263</v>
      </c>
      <c r="C729" s="6"/>
      <c r="D729" s="110"/>
      <c r="E729" s="384"/>
      <c r="F729" s="43"/>
      <c r="G729" s="387"/>
    </row>
    <row r="730" spans="1:7" s="326" customFormat="1" ht="30" hidden="1" x14ac:dyDescent="0.25">
      <c r="A730" s="45">
        <v>1</v>
      </c>
      <c r="B730" s="16" t="s">
        <v>232</v>
      </c>
      <c r="C730" s="6"/>
      <c r="D730" s="110"/>
      <c r="E730" s="384"/>
      <c r="F730" s="43"/>
      <c r="G730" s="387"/>
    </row>
    <row r="731" spans="1:7" s="326" customFormat="1" hidden="1" x14ac:dyDescent="0.25">
      <c r="A731" s="45">
        <v>1</v>
      </c>
      <c r="B731" s="197" t="s">
        <v>263</v>
      </c>
      <c r="C731" s="6"/>
      <c r="D731" s="110"/>
      <c r="E731" s="384"/>
      <c r="F731" s="43"/>
      <c r="G731" s="387"/>
    </row>
    <row r="732" spans="1:7" s="326" customFormat="1" ht="45" hidden="1" x14ac:dyDescent="0.25">
      <c r="A732" s="45">
        <v>1</v>
      </c>
      <c r="B732" s="16" t="s">
        <v>233</v>
      </c>
      <c r="C732" s="6"/>
      <c r="D732" s="110"/>
      <c r="E732" s="384"/>
      <c r="F732" s="43"/>
      <c r="G732" s="387"/>
    </row>
    <row r="733" spans="1:7" s="326" customFormat="1" ht="30" hidden="1" x14ac:dyDescent="0.25">
      <c r="A733" s="45">
        <v>1</v>
      </c>
      <c r="B733" s="16" t="s">
        <v>234</v>
      </c>
      <c r="C733" s="6"/>
      <c r="D733" s="110"/>
      <c r="E733" s="384"/>
      <c r="F733" s="43"/>
      <c r="G733" s="387"/>
    </row>
    <row r="734" spans="1:7" s="326" customFormat="1" ht="30" hidden="1" x14ac:dyDescent="0.25">
      <c r="A734" s="45">
        <v>1</v>
      </c>
      <c r="B734" s="16" t="s">
        <v>235</v>
      </c>
      <c r="C734" s="6"/>
      <c r="D734" s="110"/>
      <c r="E734" s="384"/>
      <c r="F734" s="43"/>
      <c r="G734" s="387"/>
    </row>
    <row r="735" spans="1:7" s="326" customFormat="1" hidden="1" x14ac:dyDescent="0.25">
      <c r="A735" s="45">
        <v>1</v>
      </c>
      <c r="B735" s="16" t="s">
        <v>236</v>
      </c>
      <c r="C735" s="6"/>
      <c r="D735" s="93">
        <v>3850</v>
      </c>
      <c r="E735" s="384"/>
      <c r="F735" s="43"/>
      <c r="G735" s="387"/>
    </row>
    <row r="736" spans="1:7" s="326" customFormat="1" hidden="1" x14ac:dyDescent="0.25">
      <c r="A736" s="45">
        <v>1</v>
      </c>
      <c r="B736" s="16" t="s">
        <v>271</v>
      </c>
      <c r="C736" s="6"/>
      <c r="D736" s="93"/>
      <c r="E736" s="384"/>
      <c r="F736" s="43"/>
      <c r="G736" s="387"/>
    </row>
    <row r="737" spans="1:7" s="326" customFormat="1" hidden="1" x14ac:dyDescent="0.25">
      <c r="A737" s="45">
        <v>1</v>
      </c>
      <c r="B737" s="152" t="s">
        <v>282</v>
      </c>
      <c r="C737" s="6"/>
      <c r="D737" s="93"/>
      <c r="E737" s="384"/>
      <c r="F737" s="43"/>
      <c r="G737" s="387"/>
    </row>
    <row r="738" spans="1:7" s="326" customFormat="1" hidden="1" x14ac:dyDescent="0.25">
      <c r="A738" s="45">
        <v>1</v>
      </c>
      <c r="B738" s="24" t="s">
        <v>144</v>
      </c>
      <c r="C738" s="6"/>
      <c r="D738" s="93"/>
      <c r="E738" s="384"/>
      <c r="F738" s="43"/>
      <c r="G738" s="387"/>
    </row>
    <row r="739" spans="1:7" s="326" customFormat="1" hidden="1" x14ac:dyDescent="0.25">
      <c r="A739" s="45">
        <v>1</v>
      </c>
      <c r="B739" s="152" t="s">
        <v>191</v>
      </c>
      <c r="C739" s="6"/>
      <c r="D739" s="93"/>
      <c r="E739" s="384"/>
      <c r="F739" s="43"/>
      <c r="G739" s="387"/>
    </row>
    <row r="740" spans="1:7" s="326" customFormat="1" ht="30" hidden="1" x14ac:dyDescent="0.25">
      <c r="A740" s="45">
        <v>1</v>
      </c>
      <c r="B740" s="24" t="s">
        <v>145</v>
      </c>
      <c r="C740" s="6"/>
      <c r="D740" s="93"/>
      <c r="E740" s="384"/>
      <c r="F740" s="43"/>
      <c r="G740" s="387"/>
    </row>
    <row r="741" spans="1:7" s="326" customFormat="1" ht="16.5" hidden="1" customHeight="1" x14ac:dyDescent="0.25">
      <c r="A741" s="45">
        <v>1</v>
      </c>
      <c r="B741" s="153" t="s">
        <v>208</v>
      </c>
      <c r="C741" s="6"/>
      <c r="D741" s="93"/>
      <c r="E741" s="384"/>
      <c r="F741" s="43"/>
      <c r="G741" s="387"/>
    </row>
    <row r="742" spans="1:7" s="326" customFormat="1" ht="16.5" hidden="1" customHeight="1" x14ac:dyDescent="0.25">
      <c r="A742" s="45">
        <v>1</v>
      </c>
      <c r="B742" s="229" t="s">
        <v>268</v>
      </c>
      <c r="C742" s="6"/>
      <c r="D742" s="93"/>
      <c r="E742" s="384"/>
      <c r="F742" s="43"/>
      <c r="G742" s="387"/>
    </row>
    <row r="743" spans="1:7" s="326" customFormat="1" hidden="1" x14ac:dyDescent="0.25">
      <c r="A743" s="45">
        <v>1</v>
      </c>
      <c r="B743" s="14" t="s">
        <v>197</v>
      </c>
      <c r="C743" s="6"/>
      <c r="D743" s="78">
        <f>D715+ROUND(D738*3.2,0)+D740</f>
        <v>3850</v>
      </c>
      <c r="E743" s="384"/>
      <c r="F743" s="43"/>
      <c r="G743" s="387"/>
    </row>
    <row r="744" spans="1:7" s="326" customFormat="1" ht="24.75" hidden="1" customHeight="1" x14ac:dyDescent="0.25">
      <c r="A744" s="45">
        <v>1</v>
      </c>
      <c r="B744" s="126" t="s">
        <v>8</v>
      </c>
      <c r="C744" s="125"/>
      <c r="D744" s="125"/>
      <c r="E744" s="125"/>
      <c r="F744" s="125"/>
      <c r="G744" s="125"/>
    </row>
    <row r="745" spans="1:7" s="326" customFormat="1" ht="18" hidden="1" customHeight="1" x14ac:dyDescent="0.25">
      <c r="A745" s="45">
        <v>1</v>
      </c>
      <c r="B745" s="20" t="s">
        <v>172</v>
      </c>
      <c r="C745" s="125"/>
      <c r="D745" s="286"/>
      <c r="E745" s="125"/>
      <c r="F745" s="286"/>
      <c r="G745" s="286"/>
    </row>
    <row r="746" spans="1:7" s="326" customFormat="1" ht="18.75" hidden="1" customHeight="1" x14ac:dyDescent="0.25">
      <c r="A746" s="45">
        <v>1</v>
      </c>
      <c r="B746" s="131" t="s">
        <v>30</v>
      </c>
      <c r="C746" s="69">
        <v>240</v>
      </c>
      <c r="D746" s="93">
        <v>200</v>
      </c>
      <c r="E746" s="132">
        <v>10</v>
      </c>
      <c r="F746" s="93">
        <f>ROUND(G746/C746,0)</f>
        <v>8</v>
      </c>
      <c r="G746" s="93">
        <f>D746*E746</f>
        <v>2000</v>
      </c>
    </row>
    <row r="747" spans="1:7" s="326" customFormat="1" ht="18" hidden="1" customHeight="1" x14ac:dyDescent="0.25">
      <c r="A747" s="45">
        <v>1</v>
      </c>
      <c r="B747" s="70" t="s">
        <v>10</v>
      </c>
      <c r="C747" s="38"/>
      <c r="D747" s="243">
        <f t="shared" ref="D747:G748" si="16">D746</f>
        <v>200</v>
      </c>
      <c r="E747" s="426">
        <f t="shared" si="16"/>
        <v>10</v>
      </c>
      <c r="F747" s="243">
        <f t="shared" si="16"/>
        <v>8</v>
      </c>
      <c r="G747" s="243">
        <f t="shared" si="16"/>
        <v>2000</v>
      </c>
    </row>
    <row r="748" spans="1:7" s="326" customFormat="1" ht="24.75" hidden="1" customHeight="1" thickBot="1" x14ac:dyDescent="0.3">
      <c r="A748" s="45">
        <v>1</v>
      </c>
      <c r="B748" s="292" t="s">
        <v>141</v>
      </c>
      <c r="C748" s="38"/>
      <c r="D748" s="60">
        <f t="shared" si="16"/>
        <v>200</v>
      </c>
      <c r="E748" s="312">
        <f t="shared" si="16"/>
        <v>10</v>
      </c>
      <c r="F748" s="78">
        <f t="shared" si="16"/>
        <v>8</v>
      </c>
      <c r="G748" s="427">
        <f t="shared" si="16"/>
        <v>2000</v>
      </c>
    </row>
    <row r="749" spans="1:7" s="326" customFormat="1" ht="17.25" hidden="1" customHeight="1" thickBot="1" x14ac:dyDescent="0.3">
      <c r="A749" s="45">
        <v>1</v>
      </c>
      <c r="B749" s="357" t="s">
        <v>11</v>
      </c>
      <c r="C749" s="428"/>
      <c r="D749" s="429"/>
      <c r="E749" s="429"/>
      <c r="F749" s="429"/>
      <c r="G749" s="429"/>
    </row>
    <row r="750" spans="1:7" s="326" customFormat="1" ht="24.75" hidden="1" customHeight="1" x14ac:dyDescent="0.25">
      <c r="A750" s="45">
        <v>1</v>
      </c>
      <c r="B750" s="53" t="s">
        <v>139</v>
      </c>
      <c r="C750" s="409"/>
      <c r="D750" s="110"/>
      <c r="E750" s="110"/>
      <c r="F750" s="110"/>
      <c r="G750" s="110"/>
    </row>
    <row r="751" spans="1:7" s="326" customFormat="1" ht="17.25" hidden="1" customHeight="1" x14ac:dyDescent="0.25">
      <c r="A751" s="45">
        <v>1</v>
      </c>
      <c r="B751" s="337" t="s">
        <v>5</v>
      </c>
      <c r="C751" s="40"/>
      <c r="D751" s="110"/>
      <c r="E751" s="110"/>
      <c r="F751" s="110"/>
      <c r="G751" s="110"/>
    </row>
    <row r="752" spans="1:7" s="326" customFormat="1" ht="20.25" hidden="1" customHeight="1" x14ac:dyDescent="0.25">
      <c r="A752" s="45">
        <v>1</v>
      </c>
      <c r="B752" s="10" t="s">
        <v>167</v>
      </c>
      <c r="C752" s="69">
        <v>340</v>
      </c>
      <c r="D752" s="410">
        <f>154+150</f>
        <v>304</v>
      </c>
      <c r="E752" s="12">
        <v>7</v>
      </c>
      <c r="F752" s="93">
        <f>ROUND(G752/C752,0)</f>
        <v>6</v>
      </c>
      <c r="G752" s="110">
        <f>ROUND(D752*E752,0)</f>
        <v>2128</v>
      </c>
    </row>
    <row r="753" spans="1:7" s="326" customFormat="1" ht="18" hidden="1" customHeight="1" thickBot="1" x14ac:dyDescent="0.3">
      <c r="A753" s="45">
        <v>1</v>
      </c>
      <c r="B753" s="430" t="s">
        <v>6</v>
      </c>
      <c r="C753" s="306"/>
      <c r="D753" s="412">
        <f>D752</f>
        <v>304</v>
      </c>
      <c r="E753" s="431">
        <f>E752</f>
        <v>7</v>
      </c>
      <c r="F753" s="384">
        <f>F752</f>
        <v>6</v>
      </c>
      <c r="G753" s="325">
        <f>G752</f>
        <v>2128</v>
      </c>
    </row>
    <row r="754" spans="1:7" s="326" customFormat="1" ht="16.5" hidden="1" customHeight="1" thickBot="1" x14ac:dyDescent="0.3">
      <c r="A754" s="45">
        <v>1</v>
      </c>
      <c r="B754" s="357" t="s">
        <v>11</v>
      </c>
      <c r="C754" s="358"/>
      <c r="D754" s="367"/>
      <c r="E754" s="367"/>
      <c r="F754" s="367"/>
      <c r="G754" s="367"/>
    </row>
    <row r="755" spans="1:7" s="326" customFormat="1" ht="24.75" hidden="1" customHeight="1" x14ac:dyDescent="0.25">
      <c r="A755" s="45">
        <v>1</v>
      </c>
      <c r="B755" s="432" t="s">
        <v>175</v>
      </c>
      <c r="C755" s="380"/>
      <c r="D755" s="433"/>
      <c r="E755" s="433"/>
      <c r="F755" s="433"/>
      <c r="G755" s="433"/>
    </row>
    <row r="756" spans="1:7" s="326" customFormat="1" ht="33" hidden="1" customHeight="1" x14ac:dyDescent="0.25">
      <c r="A756" s="45">
        <v>1</v>
      </c>
      <c r="B756" s="165" t="s">
        <v>224</v>
      </c>
      <c r="C756" s="40"/>
      <c r="D756" s="434">
        <f>5600-2000</f>
        <v>3600</v>
      </c>
      <c r="E756" s="40"/>
      <c r="F756" s="325"/>
      <c r="G756" s="325"/>
    </row>
    <row r="757" spans="1:7" s="326" customFormat="1" ht="33.75" hidden="1" customHeight="1" x14ac:dyDescent="0.25">
      <c r="A757" s="45">
        <v>1</v>
      </c>
      <c r="B757" s="165" t="s">
        <v>225</v>
      </c>
      <c r="C757" s="40"/>
      <c r="D757" s="434">
        <f>11068+2832</f>
        <v>13900</v>
      </c>
      <c r="E757" s="40"/>
      <c r="F757" s="325"/>
      <c r="G757" s="325"/>
    </row>
    <row r="758" spans="1:7" s="326" customFormat="1" ht="19.5" hidden="1" customHeight="1" thickBot="1" x14ac:dyDescent="0.3">
      <c r="A758" s="45">
        <v>1</v>
      </c>
      <c r="B758" s="165" t="s">
        <v>274</v>
      </c>
      <c r="C758" s="40"/>
      <c r="D758" s="434">
        <f>180+120</f>
        <v>300</v>
      </c>
      <c r="E758" s="40"/>
      <c r="F758" s="325"/>
      <c r="G758" s="325"/>
    </row>
    <row r="759" spans="1:7" s="326" customFormat="1" ht="17.25" hidden="1" customHeight="1" thickBot="1" x14ac:dyDescent="0.3">
      <c r="A759" s="45">
        <v>1</v>
      </c>
      <c r="B759" s="357" t="s">
        <v>11</v>
      </c>
      <c r="C759" s="428"/>
      <c r="D759" s="429"/>
      <c r="E759" s="429"/>
      <c r="F759" s="429"/>
      <c r="G759" s="429"/>
    </row>
    <row r="760" spans="1:7" ht="24.75" customHeight="1" x14ac:dyDescent="0.25">
      <c r="A760" s="45">
        <v>1</v>
      </c>
      <c r="B760" s="435" t="s">
        <v>244</v>
      </c>
      <c r="C760" s="308"/>
      <c r="D760" s="436"/>
      <c r="E760" s="436"/>
      <c r="F760" s="436"/>
      <c r="G760" s="436"/>
    </row>
    <row r="761" spans="1:7" ht="21" customHeight="1" x14ac:dyDescent="0.25">
      <c r="A761" s="45">
        <v>1</v>
      </c>
      <c r="B761" s="337" t="s">
        <v>5</v>
      </c>
      <c r="C761" s="38"/>
      <c r="D761" s="410"/>
      <c r="E761" s="410"/>
      <c r="F761" s="410"/>
      <c r="G761" s="410"/>
    </row>
    <row r="762" spans="1:7" ht="18.75" customHeight="1" x14ac:dyDescent="0.25">
      <c r="A762" s="45">
        <v>1</v>
      </c>
      <c r="B762" s="437" t="s">
        <v>97</v>
      </c>
      <c r="C762" s="38">
        <v>340</v>
      </c>
      <c r="D762" s="410">
        <f>1785+5-385</f>
        <v>1405</v>
      </c>
      <c r="E762" s="339">
        <v>14.5</v>
      </c>
      <c r="F762" s="93">
        <f>ROUND(G762/C762,0)</f>
        <v>60</v>
      </c>
      <c r="G762" s="110">
        <f>ROUND(D762*E762,0)</f>
        <v>20373</v>
      </c>
    </row>
    <row r="763" spans="1:7" ht="20.25" customHeight="1" x14ac:dyDescent="0.25">
      <c r="A763" s="45">
        <v>1</v>
      </c>
      <c r="B763" s="341" t="s">
        <v>6</v>
      </c>
      <c r="C763" s="38"/>
      <c r="D763" s="306">
        <f>D762</f>
        <v>1405</v>
      </c>
      <c r="E763" s="374">
        <f>E762</f>
        <v>14.5</v>
      </c>
      <c r="F763" s="306">
        <f>F762</f>
        <v>60</v>
      </c>
      <c r="G763" s="306">
        <f>G762</f>
        <v>20373</v>
      </c>
    </row>
    <row r="764" spans="1:7" ht="15.75" customHeight="1" x14ac:dyDescent="0.25">
      <c r="A764" s="45">
        <v>1</v>
      </c>
      <c r="B764" s="264" t="s">
        <v>198</v>
      </c>
      <c r="C764" s="38"/>
      <c r="D764" s="306"/>
      <c r="E764" s="374"/>
      <c r="F764" s="306"/>
      <c r="G764" s="306"/>
    </row>
    <row r="765" spans="1:7" ht="17.25" customHeight="1" x14ac:dyDescent="0.25">
      <c r="A765" s="45">
        <v>1</v>
      </c>
      <c r="B765" s="16" t="s">
        <v>146</v>
      </c>
      <c r="C765" s="38"/>
      <c r="D765" s="69">
        <v>3600</v>
      </c>
      <c r="E765" s="374"/>
      <c r="F765" s="306"/>
      <c r="G765" s="306"/>
    </row>
    <row r="766" spans="1:7" ht="18.75" customHeight="1" x14ac:dyDescent="0.25">
      <c r="A766" s="45">
        <v>1</v>
      </c>
      <c r="B766" s="24" t="s">
        <v>144</v>
      </c>
      <c r="C766" s="38"/>
      <c r="D766" s="69">
        <v>30000</v>
      </c>
      <c r="E766" s="374"/>
      <c r="F766" s="306"/>
      <c r="G766" s="306"/>
    </row>
    <row r="767" spans="1:7" ht="30" x14ac:dyDescent="0.25">
      <c r="A767" s="45">
        <v>1</v>
      </c>
      <c r="B767" s="24" t="s">
        <v>145</v>
      </c>
      <c r="C767" s="38"/>
      <c r="D767" s="306"/>
      <c r="E767" s="374"/>
      <c r="F767" s="306"/>
      <c r="G767" s="306"/>
    </row>
    <row r="768" spans="1:7" ht="17.25" customHeight="1" x14ac:dyDescent="0.25">
      <c r="A768" s="45">
        <v>1</v>
      </c>
      <c r="B768" s="14" t="s">
        <v>197</v>
      </c>
      <c r="C768" s="38"/>
      <c r="D768" s="306">
        <f>D765+ROUND(D766*4.2,0)+D767</f>
        <v>129600</v>
      </c>
      <c r="E768" s="374"/>
      <c r="F768" s="306"/>
      <c r="G768" s="306"/>
    </row>
    <row r="769" spans="1:7" ht="20.25" customHeight="1" x14ac:dyDescent="0.25">
      <c r="A769" s="45">
        <v>1</v>
      </c>
      <c r="B769" s="72" t="s">
        <v>8</v>
      </c>
      <c r="C769" s="38"/>
      <c r="D769" s="410"/>
      <c r="E769" s="38"/>
      <c r="F769" s="38"/>
      <c r="G769" s="410"/>
    </row>
    <row r="770" spans="1:7" ht="20.25" customHeight="1" x14ac:dyDescent="0.25">
      <c r="A770" s="45">
        <v>1</v>
      </c>
      <c r="B770" s="20" t="s">
        <v>172</v>
      </c>
      <c r="C770" s="38"/>
      <c r="D770" s="410"/>
      <c r="E770" s="38"/>
      <c r="F770" s="38"/>
      <c r="G770" s="410"/>
    </row>
    <row r="771" spans="1:7" ht="18" customHeight="1" x14ac:dyDescent="0.25">
      <c r="A771" s="45">
        <v>1</v>
      </c>
      <c r="B771" s="437" t="s">
        <v>97</v>
      </c>
      <c r="C771" s="38">
        <v>300</v>
      </c>
      <c r="D771" s="410">
        <f>655-35</f>
        <v>620</v>
      </c>
      <c r="E771" s="339">
        <v>14</v>
      </c>
      <c r="F771" s="93">
        <f>ROUND(G771/C771,0)</f>
        <v>29</v>
      </c>
      <c r="G771" s="110">
        <f>ROUND(D771*E771,0)</f>
        <v>8680</v>
      </c>
    </row>
    <row r="772" spans="1:7" ht="16.5" customHeight="1" x14ac:dyDescent="0.25">
      <c r="A772" s="45">
        <v>1</v>
      </c>
      <c r="B772" s="370" t="s">
        <v>10</v>
      </c>
      <c r="C772" s="38"/>
      <c r="D772" s="412">
        <f>D771</f>
        <v>620</v>
      </c>
      <c r="E772" s="431">
        <f>E771</f>
        <v>14</v>
      </c>
      <c r="F772" s="412">
        <f>F771</f>
        <v>29</v>
      </c>
      <c r="G772" s="412">
        <f>G771</f>
        <v>8680</v>
      </c>
    </row>
    <row r="773" spans="1:7" ht="19.5" customHeight="1" x14ac:dyDescent="0.25">
      <c r="A773" s="45">
        <v>1</v>
      </c>
      <c r="B773" s="20" t="s">
        <v>23</v>
      </c>
      <c r="C773" s="38"/>
      <c r="D773" s="412"/>
      <c r="E773" s="431"/>
      <c r="F773" s="412"/>
      <c r="G773" s="412"/>
    </row>
    <row r="774" spans="1:7" ht="18" customHeight="1" x14ac:dyDescent="0.25">
      <c r="A774" s="45">
        <v>1</v>
      </c>
      <c r="B774" s="131" t="s">
        <v>173</v>
      </c>
      <c r="C774" s="438">
        <v>240</v>
      </c>
      <c r="D774" s="93">
        <f>700-20</f>
        <v>680</v>
      </c>
      <c r="E774" s="439">
        <v>8</v>
      </c>
      <c r="F774" s="93">
        <f>ROUND(G774/C774,0)</f>
        <v>23</v>
      </c>
      <c r="G774" s="93">
        <f>ROUND(D774*E774,0)</f>
        <v>5440</v>
      </c>
    </row>
    <row r="775" spans="1:7" ht="16.5" customHeight="1" x14ac:dyDescent="0.25">
      <c r="A775" s="45">
        <v>1</v>
      </c>
      <c r="B775" s="131" t="s">
        <v>13</v>
      </c>
      <c r="C775" s="438">
        <v>240</v>
      </c>
      <c r="D775" s="412"/>
      <c r="E775" s="431"/>
      <c r="F775" s="412"/>
      <c r="G775" s="412"/>
    </row>
    <row r="776" spans="1:7" ht="21.75" customHeight="1" x14ac:dyDescent="0.25">
      <c r="A776" s="45">
        <v>1</v>
      </c>
      <c r="B776" s="70" t="s">
        <v>174</v>
      </c>
      <c r="C776" s="38"/>
      <c r="D776" s="412">
        <f>D774+D775</f>
        <v>680</v>
      </c>
      <c r="E776" s="374">
        <f>G776/D776</f>
        <v>8</v>
      </c>
      <c r="F776" s="412">
        <f>F774+F775</f>
        <v>23</v>
      </c>
      <c r="G776" s="412">
        <f>G774+G775</f>
        <v>5440</v>
      </c>
    </row>
    <row r="777" spans="1:7" ht="19.5" customHeight="1" thickBot="1" x14ac:dyDescent="0.3">
      <c r="A777" s="45">
        <v>1</v>
      </c>
      <c r="B777" s="22" t="s">
        <v>141</v>
      </c>
      <c r="C777" s="38"/>
      <c r="D777" s="412">
        <f>D772+D776</f>
        <v>1300</v>
      </c>
      <c r="E777" s="374">
        <f>G777/D777</f>
        <v>10.861538461538462</v>
      </c>
      <c r="F777" s="412">
        <f>F772+F776</f>
        <v>52</v>
      </c>
      <c r="G777" s="412">
        <f>G772+G776</f>
        <v>14120</v>
      </c>
    </row>
    <row r="778" spans="1:7" ht="15" customHeight="1" thickBot="1" x14ac:dyDescent="0.3">
      <c r="A778" s="45">
        <v>1</v>
      </c>
      <c r="B778" s="357" t="s">
        <v>11</v>
      </c>
      <c r="C778" s="358"/>
      <c r="D778" s="359"/>
      <c r="E778" s="359"/>
      <c r="F778" s="359"/>
      <c r="G778" s="359"/>
    </row>
    <row r="779" spans="1:7" ht="21.75" hidden="1" customHeight="1" x14ac:dyDescent="0.25">
      <c r="A779" s="45">
        <v>1</v>
      </c>
      <c r="B779" s="53" t="s">
        <v>245</v>
      </c>
      <c r="C779" s="38"/>
      <c r="D779" s="410"/>
      <c r="E779" s="410"/>
      <c r="F779" s="410"/>
      <c r="G779" s="410"/>
    </row>
    <row r="780" spans="1:7" ht="18" hidden="1" customHeight="1" x14ac:dyDescent="0.25">
      <c r="A780" s="45">
        <v>1</v>
      </c>
      <c r="B780" s="142" t="s">
        <v>147</v>
      </c>
      <c r="C780" s="40"/>
      <c r="D780" s="325"/>
      <c r="E780" s="101"/>
      <c r="F780" s="325"/>
      <c r="G780" s="325"/>
    </row>
    <row r="781" spans="1:7" ht="18" hidden="1" customHeight="1" x14ac:dyDescent="0.25">
      <c r="A781" s="45">
        <v>1</v>
      </c>
      <c r="B781" s="50" t="s">
        <v>67</v>
      </c>
      <c r="C781" s="40"/>
      <c r="D781" s="110">
        <v>9100</v>
      </c>
      <c r="E781" s="101"/>
      <c r="F781" s="325"/>
      <c r="G781" s="325"/>
    </row>
    <row r="782" spans="1:7" ht="31.5" hidden="1" customHeight="1" x14ac:dyDescent="0.25">
      <c r="A782" s="45">
        <v>1</v>
      </c>
      <c r="B782" s="50" t="s">
        <v>187</v>
      </c>
      <c r="C782" s="40"/>
      <c r="D782" s="110">
        <v>18800</v>
      </c>
      <c r="E782" s="338"/>
      <c r="F782" s="338"/>
      <c r="G782" s="110"/>
    </row>
    <row r="783" spans="1:7" ht="19.5" hidden="1" customHeight="1" thickBot="1" x14ac:dyDescent="0.3">
      <c r="A783" s="45">
        <v>1</v>
      </c>
      <c r="B783" s="10" t="s">
        <v>72</v>
      </c>
      <c r="C783" s="40"/>
      <c r="D783" s="110">
        <f>3750-1150</f>
        <v>2600</v>
      </c>
      <c r="E783" s="338"/>
      <c r="F783" s="338"/>
      <c r="G783" s="110"/>
    </row>
    <row r="784" spans="1:7" ht="16.5" hidden="1" customHeight="1" thickBot="1" x14ac:dyDescent="0.3">
      <c r="A784" s="45">
        <v>1</v>
      </c>
      <c r="B784" s="357" t="s">
        <v>11</v>
      </c>
      <c r="C784" s="358"/>
      <c r="D784" s="359"/>
      <c r="E784" s="359"/>
      <c r="F784" s="359"/>
      <c r="G784" s="359"/>
    </row>
    <row r="785" spans="1:7" ht="18" hidden="1" customHeight="1" x14ac:dyDescent="0.25">
      <c r="A785" s="45">
        <v>1</v>
      </c>
      <c r="B785" s="196" t="s">
        <v>255</v>
      </c>
      <c r="C785" s="92"/>
      <c r="D785" s="92"/>
      <c r="E785" s="92"/>
      <c r="F785" s="92"/>
      <c r="G785" s="92"/>
    </row>
    <row r="786" spans="1:7" ht="19.5" hidden="1" customHeight="1" x14ac:dyDescent="0.25">
      <c r="A786" s="45">
        <v>1</v>
      </c>
      <c r="B786" s="188" t="s">
        <v>5</v>
      </c>
      <c r="C786" s="39"/>
      <c r="D786" s="204">
        <f>D33+D116+D167+D247+D320+D545+D601+D653+D708+D713+D753+D763</f>
        <v>71580.2</v>
      </c>
      <c r="E786" s="431">
        <f>G786/D786</f>
        <v>10.099063707561589</v>
      </c>
      <c r="F786" s="204">
        <f>F33+F116+F167+F247+F320+F545+F601+F653+F708+F713+F753+F763</f>
        <v>2159</v>
      </c>
      <c r="G786" s="204">
        <f>G33+G116+G167+G247+G320+G545+G601+G653+G708+G713+G753+G763</f>
        <v>722893</v>
      </c>
    </row>
    <row r="787" spans="1:7" ht="15.75" hidden="1" x14ac:dyDescent="0.25">
      <c r="A787" s="45">
        <v>1</v>
      </c>
      <c r="B787" s="188" t="s">
        <v>256</v>
      </c>
      <c r="C787" s="39"/>
      <c r="D787" s="39"/>
      <c r="E787" s="39"/>
      <c r="F787" s="39"/>
      <c r="G787" s="39"/>
    </row>
    <row r="788" spans="1:7" hidden="1" x14ac:dyDescent="0.25">
      <c r="A788" s="45">
        <v>1</v>
      </c>
      <c r="B788" s="15" t="s">
        <v>199</v>
      </c>
      <c r="C788" s="69"/>
      <c r="D788" s="69"/>
      <c r="E788" s="69"/>
      <c r="F788" s="69"/>
      <c r="G788" s="69"/>
    </row>
    <row r="789" spans="1:7" hidden="1" x14ac:dyDescent="0.25">
      <c r="A789" s="45">
        <v>1</v>
      </c>
      <c r="B789" s="16" t="s">
        <v>146</v>
      </c>
      <c r="C789" s="69"/>
      <c r="D789" s="69">
        <f t="shared" ref="D789:D796" si="17">D603</f>
        <v>2800</v>
      </c>
      <c r="E789" s="69"/>
      <c r="F789" s="69"/>
      <c r="G789" s="69"/>
    </row>
    <row r="790" spans="1:7" hidden="1" x14ac:dyDescent="0.25">
      <c r="A790" s="45">
        <v>1</v>
      </c>
      <c r="B790" s="16" t="s">
        <v>192</v>
      </c>
      <c r="C790" s="69"/>
      <c r="D790" s="69">
        <f t="shared" si="17"/>
        <v>0</v>
      </c>
      <c r="E790" s="69"/>
      <c r="F790" s="69"/>
      <c r="G790" s="69"/>
    </row>
    <row r="791" spans="1:7" ht="30" hidden="1" x14ac:dyDescent="0.25">
      <c r="A791" s="45">
        <v>1</v>
      </c>
      <c r="B791" s="16" t="s">
        <v>227</v>
      </c>
      <c r="C791" s="69"/>
      <c r="D791" s="69">
        <f t="shared" si="17"/>
        <v>300</v>
      </c>
      <c r="E791" s="69"/>
      <c r="F791" s="69"/>
      <c r="G791" s="69"/>
    </row>
    <row r="792" spans="1:7" ht="30" hidden="1" x14ac:dyDescent="0.25">
      <c r="A792" s="45">
        <v>1</v>
      </c>
      <c r="B792" s="16" t="s">
        <v>228</v>
      </c>
      <c r="C792" s="69"/>
      <c r="D792" s="69">
        <f t="shared" si="17"/>
        <v>0</v>
      </c>
      <c r="E792" s="69"/>
      <c r="F792" s="69"/>
      <c r="G792" s="69"/>
    </row>
    <row r="793" spans="1:7" hidden="1" x14ac:dyDescent="0.25">
      <c r="A793" s="45">
        <v>1</v>
      </c>
      <c r="B793" s="16" t="s">
        <v>229</v>
      </c>
      <c r="C793" s="69"/>
      <c r="D793" s="69">
        <f t="shared" si="17"/>
        <v>2500</v>
      </c>
      <c r="E793" s="69"/>
      <c r="F793" s="69"/>
      <c r="G793" s="69"/>
    </row>
    <row r="794" spans="1:7" hidden="1" x14ac:dyDescent="0.25">
      <c r="A794" s="45">
        <v>1</v>
      </c>
      <c r="B794" s="24" t="s">
        <v>144</v>
      </c>
      <c r="C794" s="69"/>
      <c r="D794" s="69">
        <f t="shared" si="17"/>
        <v>5000</v>
      </c>
      <c r="E794" s="69"/>
      <c r="F794" s="69"/>
      <c r="G794" s="69"/>
    </row>
    <row r="795" spans="1:7" hidden="1" x14ac:dyDescent="0.25">
      <c r="A795" s="45">
        <v>1</v>
      </c>
      <c r="B795" s="152" t="s">
        <v>191</v>
      </c>
      <c r="C795" s="69"/>
      <c r="D795" s="69">
        <f t="shared" si="17"/>
        <v>18560</v>
      </c>
      <c r="E795" s="69"/>
      <c r="F795" s="69"/>
      <c r="G795" s="69"/>
    </row>
    <row r="796" spans="1:7" hidden="1" x14ac:dyDescent="0.25">
      <c r="A796" s="45">
        <v>1</v>
      </c>
      <c r="B796" s="17" t="s">
        <v>165</v>
      </c>
      <c r="C796" s="69"/>
      <c r="D796" s="306">
        <f t="shared" si="17"/>
        <v>18800</v>
      </c>
      <c r="E796" s="69"/>
      <c r="F796" s="69"/>
      <c r="G796" s="69"/>
    </row>
    <row r="797" spans="1:7" hidden="1" x14ac:dyDescent="0.25">
      <c r="A797" s="45">
        <v>1</v>
      </c>
      <c r="B797" s="15" t="s">
        <v>198</v>
      </c>
      <c r="C797" s="69"/>
      <c r="D797" s="69"/>
      <c r="E797" s="69"/>
      <c r="F797" s="69"/>
      <c r="G797" s="69"/>
    </row>
    <row r="798" spans="1:7" hidden="1" x14ac:dyDescent="0.25">
      <c r="A798" s="45">
        <v>1</v>
      </c>
      <c r="B798" s="16" t="s">
        <v>146</v>
      </c>
      <c r="C798" s="69"/>
      <c r="D798" s="69">
        <f>D799+D800+D807+D815+D816+D817+D818+D819</f>
        <v>544188.57894736843</v>
      </c>
      <c r="E798" s="69"/>
      <c r="F798" s="69"/>
      <c r="G798" s="69"/>
    </row>
    <row r="799" spans="1:7" hidden="1" x14ac:dyDescent="0.25">
      <c r="A799" s="45">
        <v>1</v>
      </c>
      <c r="B799" s="16" t="s">
        <v>192</v>
      </c>
      <c r="C799" s="69"/>
      <c r="D799" s="69">
        <f t="shared" ref="D799:D817" si="18">D36+D119+D170+D250+D323+D377+D444+D479+D511+D548+D613+D656+D716</f>
        <v>47030</v>
      </c>
      <c r="E799" s="69"/>
      <c r="F799" s="69"/>
      <c r="G799" s="69"/>
    </row>
    <row r="800" spans="1:7" ht="30" hidden="1" x14ac:dyDescent="0.25">
      <c r="A800" s="45">
        <v>1</v>
      </c>
      <c r="B800" s="16" t="s">
        <v>193</v>
      </c>
      <c r="C800" s="69"/>
      <c r="D800" s="69">
        <f t="shared" si="18"/>
        <v>1533</v>
      </c>
      <c r="E800" s="69"/>
      <c r="F800" s="69"/>
      <c r="G800" s="69"/>
    </row>
    <row r="801" spans="1:7" ht="30" hidden="1" x14ac:dyDescent="0.25">
      <c r="A801" s="45">
        <v>1</v>
      </c>
      <c r="B801" s="16" t="s">
        <v>194</v>
      </c>
      <c r="C801" s="69"/>
      <c r="D801" s="69">
        <f t="shared" si="18"/>
        <v>1179</v>
      </c>
      <c r="E801" s="69"/>
      <c r="F801" s="69"/>
      <c r="G801" s="69"/>
    </row>
    <row r="802" spans="1:7" ht="30" hidden="1" x14ac:dyDescent="0.25">
      <c r="A802" s="45">
        <v>1</v>
      </c>
      <c r="B802" s="16" t="s">
        <v>195</v>
      </c>
      <c r="C802" s="69"/>
      <c r="D802" s="69">
        <f t="shared" si="18"/>
        <v>354</v>
      </c>
      <c r="E802" s="69"/>
      <c r="F802" s="69"/>
      <c r="G802" s="69"/>
    </row>
    <row r="803" spans="1:7" ht="45" hidden="1" x14ac:dyDescent="0.25">
      <c r="A803" s="45">
        <v>1</v>
      </c>
      <c r="B803" s="16" t="s">
        <v>262</v>
      </c>
      <c r="C803" s="69"/>
      <c r="D803" s="69">
        <f t="shared" si="18"/>
        <v>0</v>
      </c>
      <c r="E803" s="69"/>
      <c r="F803" s="69"/>
      <c r="G803" s="69"/>
    </row>
    <row r="804" spans="1:7" hidden="1" x14ac:dyDescent="0.25">
      <c r="A804" s="45">
        <v>1</v>
      </c>
      <c r="B804" s="197" t="s">
        <v>263</v>
      </c>
      <c r="C804" s="69"/>
      <c r="D804" s="69">
        <f t="shared" si="18"/>
        <v>0</v>
      </c>
      <c r="E804" s="69"/>
      <c r="F804" s="69"/>
      <c r="G804" s="69"/>
    </row>
    <row r="805" spans="1:7" ht="30" hidden="1" x14ac:dyDescent="0.25">
      <c r="A805" s="45">
        <v>1</v>
      </c>
      <c r="B805" s="16" t="s">
        <v>264</v>
      </c>
      <c r="C805" s="69"/>
      <c r="D805" s="69">
        <f t="shared" si="18"/>
        <v>0</v>
      </c>
      <c r="E805" s="69"/>
      <c r="F805" s="69"/>
      <c r="G805" s="69"/>
    </row>
    <row r="806" spans="1:7" hidden="1" x14ac:dyDescent="0.25">
      <c r="A806" s="45">
        <v>1</v>
      </c>
      <c r="B806" s="197" t="s">
        <v>263</v>
      </c>
      <c r="C806" s="69"/>
      <c r="D806" s="69">
        <f t="shared" si="18"/>
        <v>0</v>
      </c>
      <c r="E806" s="69"/>
      <c r="F806" s="69"/>
      <c r="G806" s="69"/>
    </row>
    <row r="807" spans="1:7" ht="45" hidden="1" x14ac:dyDescent="0.25">
      <c r="A807" s="45">
        <v>1</v>
      </c>
      <c r="B807" s="16" t="s">
        <v>230</v>
      </c>
      <c r="C807" s="69"/>
      <c r="D807" s="69">
        <f t="shared" si="18"/>
        <v>0</v>
      </c>
      <c r="E807" s="69"/>
      <c r="F807" s="69"/>
      <c r="G807" s="69"/>
    </row>
    <row r="808" spans="1:7" ht="30" hidden="1" x14ac:dyDescent="0.25">
      <c r="A808" s="45">
        <v>1</v>
      </c>
      <c r="B808" s="16" t="s">
        <v>231</v>
      </c>
      <c r="C808" s="69"/>
      <c r="D808" s="69">
        <f t="shared" si="18"/>
        <v>0</v>
      </c>
      <c r="E808" s="69"/>
      <c r="F808" s="69"/>
      <c r="G808" s="69"/>
    </row>
    <row r="809" spans="1:7" ht="60" hidden="1" x14ac:dyDescent="0.25">
      <c r="A809" s="45">
        <v>1</v>
      </c>
      <c r="B809" s="16" t="s">
        <v>265</v>
      </c>
      <c r="C809" s="69"/>
      <c r="D809" s="69">
        <f t="shared" si="18"/>
        <v>0</v>
      </c>
      <c r="E809" s="69"/>
      <c r="F809" s="69"/>
      <c r="G809" s="69"/>
    </row>
    <row r="810" spans="1:7" hidden="1" x14ac:dyDescent="0.25">
      <c r="A810" s="45">
        <v>1</v>
      </c>
      <c r="B810" s="197" t="s">
        <v>263</v>
      </c>
      <c r="C810" s="69"/>
      <c r="D810" s="69">
        <f t="shared" si="18"/>
        <v>0</v>
      </c>
      <c r="E810" s="69"/>
      <c r="F810" s="69"/>
      <c r="G810" s="69"/>
    </row>
    <row r="811" spans="1:7" ht="45" hidden="1" x14ac:dyDescent="0.25">
      <c r="A811" s="45">
        <v>1</v>
      </c>
      <c r="B811" s="16" t="s">
        <v>266</v>
      </c>
      <c r="C811" s="69"/>
      <c r="D811" s="69">
        <f t="shared" si="18"/>
        <v>0</v>
      </c>
      <c r="E811" s="69"/>
      <c r="F811" s="69"/>
      <c r="G811" s="69"/>
    </row>
    <row r="812" spans="1:7" hidden="1" x14ac:dyDescent="0.25">
      <c r="A812" s="45">
        <v>1</v>
      </c>
      <c r="B812" s="197" t="s">
        <v>263</v>
      </c>
      <c r="C812" s="69"/>
      <c r="D812" s="69">
        <f t="shared" si="18"/>
        <v>0</v>
      </c>
      <c r="E812" s="69"/>
      <c r="F812" s="69"/>
      <c r="G812" s="69"/>
    </row>
    <row r="813" spans="1:7" ht="30" hidden="1" x14ac:dyDescent="0.25">
      <c r="A813" s="45">
        <v>1</v>
      </c>
      <c r="B813" s="16" t="s">
        <v>232</v>
      </c>
      <c r="C813" s="69"/>
      <c r="D813" s="69">
        <f t="shared" si="18"/>
        <v>0</v>
      </c>
      <c r="E813" s="69"/>
      <c r="F813" s="69"/>
      <c r="G813" s="69"/>
    </row>
    <row r="814" spans="1:7" hidden="1" x14ac:dyDescent="0.25">
      <c r="A814" s="45">
        <v>1</v>
      </c>
      <c r="B814" s="197" t="s">
        <v>263</v>
      </c>
      <c r="C814" s="69"/>
      <c r="D814" s="69">
        <f t="shared" si="18"/>
        <v>0</v>
      </c>
      <c r="E814" s="69"/>
      <c r="F814" s="69"/>
      <c r="G814" s="69"/>
    </row>
    <row r="815" spans="1:7" ht="45" hidden="1" x14ac:dyDescent="0.25">
      <c r="A815" s="45">
        <v>1</v>
      </c>
      <c r="B815" s="16" t="s">
        <v>233</v>
      </c>
      <c r="C815" s="69"/>
      <c r="D815" s="69">
        <f t="shared" si="18"/>
        <v>21930</v>
      </c>
      <c r="E815" s="69"/>
      <c r="F815" s="69"/>
      <c r="G815" s="69"/>
    </row>
    <row r="816" spans="1:7" ht="30" hidden="1" x14ac:dyDescent="0.25">
      <c r="A816" s="45">
        <v>1</v>
      </c>
      <c r="B816" s="16" t="s">
        <v>234</v>
      </c>
      <c r="C816" s="69"/>
      <c r="D816" s="69">
        <f t="shared" si="18"/>
        <v>0</v>
      </c>
      <c r="E816" s="69"/>
      <c r="F816" s="69"/>
      <c r="G816" s="69"/>
    </row>
    <row r="817" spans="1:7" ht="30" hidden="1" x14ac:dyDescent="0.25">
      <c r="A817" s="45">
        <v>1</v>
      </c>
      <c r="B817" s="16" t="s">
        <v>235</v>
      </c>
      <c r="C817" s="69"/>
      <c r="D817" s="69">
        <f t="shared" si="18"/>
        <v>0</v>
      </c>
      <c r="E817" s="69"/>
      <c r="F817" s="69"/>
      <c r="G817" s="69"/>
    </row>
    <row r="818" spans="1:7" hidden="1" x14ac:dyDescent="0.25">
      <c r="A818" s="45">
        <v>1</v>
      </c>
      <c r="B818" s="16" t="s">
        <v>236</v>
      </c>
      <c r="C818" s="69"/>
      <c r="D818" s="69">
        <f>D55+D138+D189+D269+D342+D396+D463+D498+D530+D567+D632+D675+D735+D765</f>
        <v>455509</v>
      </c>
      <c r="E818" s="69"/>
      <c r="F818" s="69"/>
      <c r="G818" s="69"/>
    </row>
    <row r="819" spans="1:7" hidden="1" x14ac:dyDescent="0.25">
      <c r="A819" s="45">
        <v>1</v>
      </c>
      <c r="B819" s="16" t="s">
        <v>271</v>
      </c>
      <c r="C819" s="69"/>
      <c r="D819" s="69">
        <f>D56+D139+D190+D270+D343+D397+D464+D499+D531+D568+D633+D676+D736</f>
        <v>18186.57894736842</v>
      </c>
      <c r="E819" s="69"/>
      <c r="F819" s="69"/>
      <c r="G819" s="69"/>
    </row>
    <row r="820" spans="1:7" hidden="1" x14ac:dyDescent="0.25">
      <c r="A820" s="45">
        <v>1</v>
      </c>
      <c r="B820" s="152" t="s">
        <v>282</v>
      </c>
      <c r="C820" s="69"/>
      <c r="D820" s="69">
        <f>D57+D140+D191+D271+D344+D398+D465+D500+D532+D569+D634+D677+D737</f>
        <v>69109</v>
      </c>
      <c r="E820" s="69"/>
      <c r="F820" s="69"/>
      <c r="G820" s="69"/>
    </row>
    <row r="821" spans="1:7" hidden="1" x14ac:dyDescent="0.25">
      <c r="A821" s="45">
        <v>1</v>
      </c>
      <c r="B821" s="24" t="s">
        <v>144</v>
      </c>
      <c r="C821" s="69"/>
      <c r="D821" s="69">
        <f>D58+D141+D192+D272+D345+D399+D466+D501+D533+D570+D635+D678+D738+D766</f>
        <v>147141.98355263157</v>
      </c>
      <c r="E821" s="69"/>
      <c r="F821" s="69"/>
      <c r="G821" s="69"/>
    </row>
    <row r="822" spans="1:7" hidden="1" x14ac:dyDescent="0.25">
      <c r="A822" s="45">
        <v>1</v>
      </c>
      <c r="B822" s="152" t="s">
        <v>191</v>
      </c>
      <c r="C822" s="69"/>
      <c r="D822" s="69">
        <f>D59+D142+D193+D273+D346+D400+D467+D502+D534+D571+D636+D679+D739</f>
        <v>531691</v>
      </c>
      <c r="E822" s="69"/>
      <c r="F822" s="69"/>
      <c r="G822" s="69"/>
    </row>
    <row r="823" spans="1:7" ht="30" hidden="1" x14ac:dyDescent="0.25">
      <c r="A823" s="45">
        <v>1</v>
      </c>
      <c r="B823" s="24" t="s">
        <v>145</v>
      </c>
      <c r="C823" s="69"/>
      <c r="D823" s="69">
        <f>D60+D143+D194+D274+D347+D401+D468+D503+D535+D572+D637+D680+D740</f>
        <v>91520</v>
      </c>
      <c r="E823" s="69"/>
      <c r="F823" s="69"/>
      <c r="G823" s="69"/>
    </row>
    <row r="824" spans="1:7" ht="30" hidden="1" x14ac:dyDescent="0.25">
      <c r="A824" s="45">
        <v>1</v>
      </c>
      <c r="B824" s="153" t="s">
        <v>208</v>
      </c>
      <c r="C824" s="69"/>
      <c r="D824" s="69">
        <f>D61+D144+D195+D275+D348+D402+D469+D504+D536+D573+D638+D681+D741</f>
        <v>47000</v>
      </c>
      <c r="E824" s="69"/>
      <c r="F824" s="69"/>
      <c r="G824" s="69"/>
    </row>
    <row r="825" spans="1:7" hidden="1" x14ac:dyDescent="0.25">
      <c r="A825" s="45">
        <v>1</v>
      </c>
      <c r="B825" s="229" t="s">
        <v>268</v>
      </c>
      <c r="C825" s="69"/>
      <c r="D825" s="69">
        <f>D62+D145+D196+D276+D349+D403+D470+D505+D537+D574+D639+D682+D742</f>
        <v>44000</v>
      </c>
      <c r="E825" s="69"/>
      <c r="F825" s="69"/>
      <c r="G825" s="69"/>
    </row>
    <row r="826" spans="1:7" hidden="1" x14ac:dyDescent="0.25">
      <c r="A826" s="45">
        <v>1</v>
      </c>
      <c r="B826" s="14" t="s">
        <v>197</v>
      </c>
      <c r="C826" s="69"/>
      <c r="D826" s="78">
        <f>D798+ROUND(D821*3.2,0)+D823</f>
        <v>1106562.5789473685</v>
      </c>
      <c r="E826" s="69"/>
      <c r="F826" s="69"/>
      <c r="G826" s="69"/>
    </row>
    <row r="827" spans="1:7" hidden="1" x14ac:dyDescent="0.25">
      <c r="A827" s="45">
        <v>1</v>
      </c>
      <c r="B827" s="16"/>
      <c r="C827" s="69"/>
      <c r="D827" s="69"/>
      <c r="E827" s="69"/>
      <c r="F827" s="69"/>
      <c r="G827" s="69"/>
    </row>
    <row r="828" spans="1:7" hidden="1" x14ac:dyDescent="0.25">
      <c r="A828" s="45">
        <v>1</v>
      </c>
      <c r="B828" s="16" t="s">
        <v>146</v>
      </c>
      <c r="C828" s="69"/>
      <c r="D828" s="69">
        <f>D789+D798</f>
        <v>546988.57894736843</v>
      </c>
      <c r="E828" s="69"/>
      <c r="F828" s="69"/>
      <c r="G828" s="69"/>
    </row>
    <row r="829" spans="1:7" hidden="1" x14ac:dyDescent="0.25">
      <c r="A829" s="45">
        <v>1</v>
      </c>
      <c r="B829" s="24" t="s">
        <v>144</v>
      </c>
      <c r="C829" s="39"/>
      <c r="D829" s="39">
        <f>D794+D821</f>
        <v>152141.98355263157</v>
      </c>
      <c r="E829" s="39"/>
      <c r="F829" s="39"/>
      <c r="G829" s="39"/>
    </row>
    <row r="830" spans="1:7" ht="30" hidden="1" x14ac:dyDescent="0.25">
      <c r="A830" s="45">
        <v>1</v>
      </c>
      <c r="B830" s="24" t="s">
        <v>145</v>
      </c>
      <c r="C830" s="39"/>
      <c r="D830" s="39">
        <f>D823</f>
        <v>91520</v>
      </c>
      <c r="E830" s="39"/>
      <c r="F830" s="39"/>
      <c r="G830" s="39"/>
    </row>
    <row r="831" spans="1:7" ht="15.75" hidden="1" x14ac:dyDescent="0.25">
      <c r="A831" s="45">
        <v>1</v>
      </c>
      <c r="B831" s="189" t="s">
        <v>257</v>
      </c>
      <c r="C831" s="39"/>
      <c r="D831" s="204">
        <f>D796+D826</f>
        <v>1125362.5789473685</v>
      </c>
      <c r="E831" s="39"/>
      <c r="F831" s="39"/>
      <c r="G831" s="39"/>
    </row>
    <row r="832" spans="1:7" ht="15.75" hidden="1" x14ac:dyDescent="0.25">
      <c r="A832" s="45">
        <v>1</v>
      </c>
      <c r="B832" s="210" t="s">
        <v>147</v>
      </c>
      <c r="C832" s="39"/>
      <c r="D832" s="204"/>
      <c r="E832" s="39"/>
      <c r="F832" s="39"/>
      <c r="G832" s="39"/>
    </row>
    <row r="833" spans="1:7" ht="30" hidden="1" x14ac:dyDescent="0.25">
      <c r="A833" s="45">
        <v>1</v>
      </c>
      <c r="B833" s="211" t="s">
        <v>70</v>
      </c>
      <c r="C833" s="39"/>
      <c r="D833" s="204"/>
      <c r="E833" s="39"/>
      <c r="F833" s="39"/>
      <c r="G833" s="39"/>
    </row>
    <row r="834" spans="1:7" ht="30" hidden="1" x14ac:dyDescent="0.25">
      <c r="A834" s="45">
        <v>1</v>
      </c>
      <c r="B834" s="211" t="s">
        <v>71</v>
      </c>
      <c r="C834" s="39"/>
      <c r="D834" s="204"/>
      <c r="E834" s="39"/>
      <c r="F834" s="39"/>
      <c r="G834" s="39"/>
    </row>
    <row r="835" spans="1:7" hidden="1" x14ac:dyDescent="0.25">
      <c r="A835" s="45">
        <v>1</v>
      </c>
      <c r="B835" s="211" t="s">
        <v>64</v>
      </c>
      <c r="C835" s="39"/>
      <c r="D835" s="204"/>
      <c r="E835" s="39"/>
      <c r="F835" s="39"/>
      <c r="G835" s="39"/>
    </row>
    <row r="836" spans="1:7" hidden="1" x14ac:dyDescent="0.25">
      <c r="A836" s="45">
        <v>1</v>
      </c>
      <c r="B836" s="211" t="s">
        <v>36</v>
      </c>
      <c r="C836" s="39"/>
      <c r="D836" s="204"/>
      <c r="E836" s="39"/>
      <c r="F836" s="39"/>
      <c r="G836" s="39"/>
    </row>
    <row r="837" spans="1:7" ht="30" hidden="1" x14ac:dyDescent="0.25">
      <c r="A837" s="45">
        <v>1</v>
      </c>
      <c r="B837" s="211" t="s">
        <v>289</v>
      </c>
      <c r="C837" s="39"/>
      <c r="D837" s="204"/>
      <c r="E837" s="39"/>
      <c r="F837" s="39"/>
      <c r="G837" s="39"/>
    </row>
    <row r="838" spans="1:7" hidden="1" x14ac:dyDescent="0.25">
      <c r="A838" s="45">
        <v>1</v>
      </c>
      <c r="B838" s="211" t="s">
        <v>33</v>
      </c>
      <c r="C838" s="39"/>
      <c r="D838" s="204"/>
      <c r="E838" s="39"/>
      <c r="F838" s="39"/>
      <c r="G838" s="39"/>
    </row>
    <row r="839" spans="1:7" hidden="1" x14ac:dyDescent="0.25">
      <c r="A839" s="45">
        <v>1</v>
      </c>
      <c r="B839" s="211" t="s">
        <v>19</v>
      </c>
      <c r="C839" s="39"/>
      <c r="D839" s="212"/>
      <c r="E839" s="39"/>
      <c r="F839" s="39"/>
      <c r="G839" s="39"/>
    </row>
    <row r="840" spans="1:7" hidden="1" x14ac:dyDescent="0.25">
      <c r="A840" s="45">
        <v>1</v>
      </c>
      <c r="B840" s="211" t="s">
        <v>67</v>
      </c>
      <c r="C840" s="39"/>
      <c r="D840" s="212"/>
      <c r="E840" s="39"/>
      <c r="F840" s="39"/>
      <c r="G840" s="39"/>
    </row>
    <row r="841" spans="1:7" hidden="1" x14ac:dyDescent="0.25">
      <c r="A841" s="45">
        <v>1</v>
      </c>
      <c r="B841" s="211" t="s">
        <v>84</v>
      </c>
      <c r="C841" s="39"/>
      <c r="D841" s="212"/>
      <c r="E841" s="39"/>
      <c r="F841" s="39"/>
      <c r="G841" s="39"/>
    </row>
    <row r="842" spans="1:7" hidden="1" x14ac:dyDescent="0.25">
      <c r="A842" s="45">
        <v>1</v>
      </c>
      <c r="B842" s="211" t="s">
        <v>21</v>
      </c>
      <c r="C842" s="39"/>
      <c r="D842" s="212">
        <f>D689+D412+D352+D281+D205+D148+D68</f>
        <v>24344</v>
      </c>
      <c r="E842" s="39"/>
      <c r="F842" s="39"/>
      <c r="G842" s="39"/>
    </row>
    <row r="843" spans="1:7" ht="30" hidden="1" x14ac:dyDescent="0.25">
      <c r="A843" s="45">
        <v>1</v>
      </c>
      <c r="B843" s="211" t="s">
        <v>213</v>
      </c>
      <c r="C843" s="39"/>
      <c r="D843" s="212">
        <f>D690+D413+D353+D282+D206+D149+D69</f>
        <v>10854</v>
      </c>
      <c r="E843" s="39"/>
      <c r="F843" s="39"/>
      <c r="G843" s="39"/>
    </row>
    <row r="844" spans="1:7" hidden="1" x14ac:dyDescent="0.25">
      <c r="A844" s="45">
        <v>1</v>
      </c>
      <c r="B844" s="211" t="s">
        <v>40</v>
      </c>
      <c r="C844" s="39"/>
      <c r="D844" s="212"/>
      <c r="E844" s="39"/>
      <c r="F844" s="39"/>
      <c r="G844" s="39"/>
    </row>
    <row r="845" spans="1:7" hidden="1" x14ac:dyDescent="0.25">
      <c r="A845" s="45">
        <v>1</v>
      </c>
      <c r="B845" s="211" t="s">
        <v>216</v>
      </c>
      <c r="C845" s="39"/>
      <c r="D845" s="212"/>
      <c r="E845" s="39"/>
      <c r="F845" s="39"/>
      <c r="G845" s="39"/>
    </row>
    <row r="846" spans="1:7" ht="30" hidden="1" x14ac:dyDescent="0.25">
      <c r="A846" s="45">
        <v>1</v>
      </c>
      <c r="B846" s="211" t="s">
        <v>73</v>
      </c>
      <c r="C846" s="39"/>
      <c r="D846" s="212"/>
      <c r="E846" s="39"/>
      <c r="F846" s="39"/>
      <c r="G846" s="39"/>
    </row>
    <row r="847" spans="1:7" hidden="1" x14ac:dyDescent="0.25">
      <c r="A847" s="45">
        <v>1</v>
      </c>
      <c r="B847" s="211" t="s">
        <v>290</v>
      </c>
      <c r="C847" s="39"/>
      <c r="D847" s="212">
        <f>D693+D354+D150+D70</f>
        <v>3680</v>
      </c>
      <c r="E847" s="39"/>
      <c r="F847" s="39"/>
      <c r="G847" s="39"/>
    </row>
    <row r="848" spans="1:7" ht="30" hidden="1" x14ac:dyDescent="0.25">
      <c r="A848" s="45">
        <v>1</v>
      </c>
      <c r="B848" s="211" t="s">
        <v>291</v>
      </c>
      <c r="C848" s="39"/>
      <c r="D848" s="212">
        <f>D694+D355+D151+D71</f>
        <v>1230</v>
      </c>
      <c r="E848" s="39"/>
      <c r="F848" s="39"/>
      <c r="G848" s="39"/>
    </row>
    <row r="849" spans="1:7" ht="30" hidden="1" x14ac:dyDescent="0.25">
      <c r="A849" s="45">
        <v>1</v>
      </c>
      <c r="B849" s="211" t="s">
        <v>214</v>
      </c>
      <c r="C849" s="39"/>
      <c r="D849" s="212"/>
      <c r="E849" s="39"/>
      <c r="F849" s="39"/>
      <c r="G849" s="39"/>
    </row>
    <row r="850" spans="1:7" ht="30" hidden="1" x14ac:dyDescent="0.25">
      <c r="A850" s="45">
        <v>1</v>
      </c>
      <c r="B850" s="211" t="s">
        <v>187</v>
      </c>
      <c r="C850" s="39"/>
      <c r="D850" s="204"/>
      <c r="E850" s="39"/>
      <c r="F850" s="39"/>
      <c r="G850" s="39"/>
    </row>
    <row r="851" spans="1:7" ht="30" hidden="1" x14ac:dyDescent="0.25">
      <c r="A851" s="45">
        <v>1</v>
      </c>
      <c r="B851" s="211" t="s">
        <v>285</v>
      </c>
      <c r="C851" s="39"/>
      <c r="D851" s="204"/>
      <c r="E851" s="39"/>
      <c r="F851" s="39"/>
      <c r="G851" s="39"/>
    </row>
    <row r="852" spans="1:7" hidden="1" x14ac:dyDescent="0.25">
      <c r="A852" s="45">
        <v>1</v>
      </c>
      <c r="B852" s="211" t="s">
        <v>99</v>
      </c>
      <c r="C852" s="39"/>
      <c r="D852" s="204"/>
      <c r="E852" s="39"/>
      <c r="F852" s="39"/>
      <c r="G852" s="39"/>
    </row>
    <row r="853" spans="1:7" ht="30" hidden="1" x14ac:dyDescent="0.25">
      <c r="A853" s="45">
        <v>1</v>
      </c>
      <c r="B853" s="211" t="s">
        <v>180</v>
      </c>
      <c r="C853" s="39"/>
      <c r="D853" s="204"/>
      <c r="E853" s="39"/>
      <c r="F853" s="39"/>
      <c r="G853" s="39"/>
    </row>
    <row r="854" spans="1:7" ht="45" hidden="1" x14ac:dyDescent="0.25">
      <c r="A854" s="45">
        <v>1</v>
      </c>
      <c r="B854" s="211" t="s">
        <v>182</v>
      </c>
      <c r="C854" s="39"/>
      <c r="D854" s="204"/>
      <c r="E854" s="39"/>
      <c r="F854" s="39"/>
      <c r="G854" s="39"/>
    </row>
    <row r="855" spans="1:7" hidden="1" x14ac:dyDescent="0.25">
      <c r="A855" s="45">
        <v>1</v>
      </c>
      <c r="B855" s="211" t="s">
        <v>83</v>
      </c>
      <c r="C855" s="39"/>
      <c r="D855" s="204"/>
      <c r="E855" s="39"/>
      <c r="F855" s="39"/>
      <c r="G855" s="39"/>
    </row>
    <row r="856" spans="1:7" hidden="1" x14ac:dyDescent="0.25">
      <c r="A856" s="45">
        <v>1</v>
      </c>
      <c r="B856" s="211" t="s">
        <v>72</v>
      </c>
      <c r="C856" s="39"/>
      <c r="D856" s="204"/>
      <c r="E856" s="39"/>
      <c r="F856" s="39"/>
      <c r="G856" s="39"/>
    </row>
    <row r="857" spans="1:7" ht="30" hidden="1" x14ac:dyDescent="0.25">
      <c r="A857" s="45">
        <v>1</v>
      </c>
      <c r="B857" s="211" t="s">
        <v>292</v>
      </c>
      <c r="C857" s="39"/>
      <c r="D857" s="204"/>
      <c r="E857" s="39"/>
      <c r="F857" s="39"/>
      <c r="G857" s="39"/>
    </row>
    <row r="858" spans="1:7" ht="30" hidden="1" x14ac:dyDescent="0.25">
      <c r="A858" s="45">
        <v>1</v>
      </c>
      <c r="B858" s="211" t="s">
        <v>293</v>
      </c>
      <c r="C858" s="39"/>
      <c r="D858" s="204"/>
      <c r="E858" s="39"/>
      <c r="F858" s="39"/>
      <c r="G858" s="39"/>
    </row>
    <row r="859" spans="1:7" hidden="1" x14ac:dyDescent="0.25">
      <c r="A859" s="45">
        <v>1</v>
      </c>
      <c r="B859" s="211" t="s">
        <v>294</v>
      </c>
      <c r="C859" s="39"/>
      <c r="D859" s="204"/>
      <c r="E859" s="39"/>
      <c r="F859" s="39"/>
      <c r="G859" s="39"/>
    </row>
    <row r="860" spans="1:7" hidden="1" x14ac:dyDescent="0.25">
      <c r="A860" s="45">
        <v>1</v>
      </c>
      <c r="B860" s="211" t="s">
        <v>61</v>
      </c>
      <c r="C860" s="39"/>
      <c r="D860" s="204"/>
      <c r="E860" s="39"/>
      <c r="F860" s="39"/>
      <c r="G860" s="39"/>
    </row>
    <row r="861" spans="1:7" hidden="1" x14ac:dyDescent="0.25">
      <c r="A861" s="45">
        <v>1</v>
      </c>
      <c r="B861" s="211" t="s">
        <v>66</v>
      </c>
      <c r="C861" s="39"/>
      <c r="D861" s="204"/>
      <c r="E861" s="39"/>
      <c r="F861" s="39"/>
      <c r="G861" s="39"/>
    </row>
    <row r="862" spans="1:7" hidden="1" x14ac:dyDescent="0.25">
      <c r="A862" s="45">
        <v>1</v>
      </c>
      <c r="B862" s="211" t="s">
        <v>295</v>
      </c>
      <c r="C862" s="39"/>
      <c r="D862" s="204"/>
      <c r="E862" s="39"/>
      <c r="F862" s="39"/>
      <c r="G862" s="39"/>
    </row>
    <row r="863" spans="1:7" hidden="1" x14ac:dyDescent="0.25">
      <c r="A863" s="45">
        <v>1</v>
      </c>
      <c r="B863" s="211" t="s">
        <v>65</v>
      </c>
      <c r="C863" s="39"/>
      <c r="D863" s="204"/>
      <c r="E863" s="39"/>
      <c r="F863" s="39"/>
      <c r="G863" s="39"/>
    </row>
    <row r="864" spans="1:7" ht="30" hidden="1" x14ac:dyDescent="0.25">
      <c r="A864" s="45">
        <v>1</v>
      </c>
      <c r="B864" s="211" t="s">
        <v>226</v>
      </c>
      <c r="C864" s="39"/>
      <c r="D864" s="204"/>
      <c r="E864" s="39"/>
      <c r="F864" s="39"/>
      <c r="G864" s="39"/>
    </row>
    <row r="865" spans="1:7" hidden="1" x14ac:dyDescent="0.25">
      <c r="A865" s="45">
        <v>1</v>
      </c>
      <c r="B865" s="211" t="s">
        <v>296</v>
      </c>
      <c r="C865" s="39"/>
      <c r="D865" s="204"/>
      <c r="E865" s="39"/>
      <c r="F865" s="39"/>
      <c r="G865" s="39"/>
    </row>
    <row r="866" spans="1:7" hidden="1" x14ac:dyDescent="0.25">
      <c r="A866" s="45">
        <v>1</v>
      </c>
      <c r="B866" s="211" t="s">
        <v>20</v>
      </c>
      <c r="C866" s="39"/>
      <c r="D866" s="204"/>
      <c r="E866" s="39"/>
      <c r="F866" s="39"/>
      <c r="G866" s="39"/>
    </row>
    <row r="867" spans="1:7" hidden="1" x14ac:dyDescent="0.25">
      <c r="A867" s="45">
        <v>1</v>
      </c>
      <c r="B867" s="211" t="s">
        <v>209</v>
      </c>
      <c r="C867" s="39"/>
      <c r="D867" s="204"/>
      <c r="E867" s="39"/>
      <c r="F867" s="39"/>
      <c r="G867" s="39"/>
    </row>
    <row r="868" spans="1:7" hidden="1" x14ac:dyDescent="0.25">
      <c r="A868" s="45">
        <v>1</v>
      </c>
      <c r="B868" s="211" t="s">
        <v>69</v>
      </c>
      <c r="C868" s="39"/>
      <c r="D868" s="204"/>
      <c r="E868" s="39"/>
      <c r="F868" s="39"/>
      <c r="G868" s="39"/>
    </row>
    <row r="869" spans="1:7" hidden="1" x14ac:dyDescent="0.25">
      <c r="A869" s="45">
        <v>1</v>
      </c>
      <c r="B869" s="211" t="s">
        <v>42</v>
      </c>
      <c r="C869" s="39"/>
      <c r="D869" s="204"/>
      <c r="E869" s="39"/>
      <c r="F869" s="39"/>
      <c r="G869" s="39"/>
    </row>
    <row r="870" spans="1:7" hidden="1" x14ac:dyDescent="0.25">
      <c r="A870" s="45">
        <v>1</v>
      </c>
      <c r="B870" s="211" t="s">
        <v>297</v>
      </c>
      <c r="C870" s="39"/>
      <c r="D870" s="204"/>
      <c r="E870" s="39"/>
      <c r="F870" s="39"/>
      <c r="G870" s="39"/>
    </row>
    <row r="871" spans="1:7" hidden="1" x14ac:dyDescent="0.25">
      <c r="A871" s="45">
        <v>1</v>
      </c>
      <c r="B871" s="211" t="s">
        <v>34</v>
      </c>
      <c r="C871" s="39"/>
      <c r="D871" s="204"/>
      <c r="E871" s="39"/>
      <c r="F871" s="39"/>
      <c r="G871" s="39"/>
    </row>
    <row r="872" spans="1:7" ht="30" hidden="1" x14ac:dyDescent="0.25">
      <c r="A872" s="45">
        <v>1</v>
      </c>
      <c r="B872" s="211" t="s">
        <v>211</v>
      </c>
      <c r="C872" s="39"/>
      <c r="D872" s="204"/>
      <c r="E872" s="39"/>
      <c r="F872" s="39"/>
      <c r="G872" s="39"/>
    </row>
    <row r="873" spans="1:7" hidden="1" x14ac:dyDescent="0.25">
      <c r="A873" s="45">
        <v>1</v>
      </c>
      <c r="B873" s="211" t="s">
        <v>63</v>
      </c>
      <c r="C873" s="39"/>
      <c r="D873" s="204"/>
      <c r="E873" s="39"/>
      <c r="F873" s="39"/>
      <c r="G873" s="39"/>
    </row>
    <row r="874" spans="1:7" hidden="1" x14ac:dyDescent="0.25">
      <c r="A874" s="45">
        <v>1</v>
      </c>
      <c r="B874" s="211" t="s">
        <v>168</v>
      </c>
      <c r="C874" s="39"/>
      <c r="D874" s="204"/>
      <c r="E874" s="39"/>
      <c r="F874" s="39"/>
      <c r="G874" s="39"/>
    </row>
    <row r="875" spans="1:7" hidden="1" x14ac:dyDescent="0.25">
      <c r="A875" s="45">
        <v>1</v>
      </c>
      <c r="B875" s="211" t="s">
        <v>95</v>
      </c>
      <c r="C875" s="39"/>
      <c r="D875" s="204"/>
      <c r="E875" s="39"/>
      <c r="F875" s="39"/>
      <c r="G875" s="39"/>
    </row>
    <row r="876" spans="1:7" hidden="1" x14ac:dyDescent="0.25">
      <c r="A876" s="45">
        <v>1</v>
      </c>
      <c r="B876" s="211" t="s">
        <v>62</v>
      </c>
      <c r="C876" s="39"/>
      <c r="D876" s="204"/>
      <c r="E876" s="39"/>
      <c r="F876" s="39"/>
      <c r="G876" s="39"/>
    </row>
    <row r="877" spans="1:7" hidden="1" x14ac:dyDescent="0.25">
      <c r="A877" s="45">
        <v>1</v>
      </c>
      <c r="B877" s="211" t="s">
        <v>212</v>
      </c>
      <c r="C877" s="39"/>
      <c r="D877" s="204"/>
      <c r="E877" s="39"/>
      <c r="F877" s="39"/>
      <c r="G877" s="39"/>
    </row>
    <row r="878" spans="1:7" hidden="1" x14ac:dyDescent="0.25">
      <c r="A878" s="45">
        <v>1</v>
      </c>
      <c r="B878" s="211" t="s">
        <v>39</v>
      </c>
      <c r="C878" s="39"/>
      <c r="D878" s="204"/>
      <c r="E878" s="39"/>
      <c r="F878" s="39"/>
      <c r="G878" s="39"/>
    </row>
    <row r="879" spans="1:7" ht="18" hidden="1" customHeight="1" x14ac:dyDescent="0.25">
      <c r="A879" s="45">
        <v>1</v>
      </c>
      <c r="B879" s="211" t="s">
        <v>148</v>
      </c>
      <c r="C879" s="39"/>
      <c r="D879" s="204"/>
      <c r="E879" s="39"/>
      <c r="F879" s="39"/>
      <c r="G879" s="39"/>
    </row>
    <row r="880" spans="1:7" ht="18.75" hidden="1" customHeight="1" x14ac:dyDescent="0.25">
      <c r="A880" s="45">
        <v>1</v>
      </c>
      <c r="B880" s="126" t="s">
        <v>8</v>
      </c>
      <c r="C880" s="39"/>
      <c r="D880" s="39"/>
      <c r="E880" s="39"/>
      <c r="F880" s="39"/>
      <c r="G880" s="39"/>
    </row>
    <row r="881" spans="1:7" ht="18" hidden="1" customHeight="1" x14ac:dyDescent="0.25">
      <c r="A881" s="45">
        <v>1</v>
      </c>
      <c r="B881" s="72" t="s">
        <v>258</v>
      </c>
      <c r="C881" s="39"/>
      <c r="D881" s="440">
        <f>D95+D155+D223+D302+D367+D582+D747+D772</f>
        <v>3748</v>
      </c>
      <c r="E881" s="441">
        <f>G881/D881</f>
        <v>12.804962646744931</v>
      </c>
      <c r="F881" s="440">
        <f>F95+F155+F223+F302+F367+F582+F747+F772</f>
        <v>159</v>
      </c>
      <c r="G881" s="440">
        <f>G95+G155+G223+G302+G367+G582+G747+G772</f>
        <v>47993</v>
      </c>
    </row>
    <row r="882" spans="1:7" ht="18" hidden="1" customHeight="1" x14ac:dyDescent="0.25">
      <c r="A882" s="45">
        <v>1</v>
      </c>
      <c r="B882" s="190" t="s">
        <v>23</v>
      </c>
      <c r="C882" s="39"/>
      <c r="D882" s="39"/>
      <c r="E882" s="39"/>
      <c r="F882" s="39"/>
      <c r="G882" s="39"/>
    </row>
    <row r="883" spans="1:7" hidden="1" x14ac:dyDescent="0.25">
      <c r="A883" s="45">
        <v>1</v>
      </c>
      <c r="B883" s="13" t="s">
        <v>173</v>
      </c>
      <c r="C883" s="39"/>
      <c r="D883" s="39">
        <f>D97+D225+D304+D369+D436+D584+D644+D774</f>
        <v>4776</v>
      </c>
      <c r="E883" s="441">
        <f>G883/D883</f>
        <v>8</v>
      </c>
      <c r="F883" s="39">
        <f t="shared" ref="F883:G885" si="19">F97+F225+F304+F369+F436+F584+F644+F774</f>
        <v>160</v>
      </c>
      <c r="G883" s="39">
        <f t="shared" si="19"/>
        <v>38208</v>
      </c>
    </row>
    <row r="884" spans="1:7" hidden="1" x14ac:dyDescent="0.25">
      <c r="A884" s="45">
        <v>1</v>
      </c>
      <c r="B884" s="13" t="s">
        <v>13</v>
      </c>
      <c r="C884" s="39"/>
      <c r="D884" s="39">
        <f>D98+D226+D305+D370+D437+D585+D645+D775</f>
        <v>4550</v>
      </c>
      <c r="E884" s="441">
        <f>G884/D884</f>
        <v>4.9450549450549453</v>
      </c>
      <c r="F884" s="39">
        <f t="shared" si="19"/>
        <v>94</v>
      </c>
      <c r="G884" s="39">
        <f t="shared" si="19"/>
        <v>22500</v>
      </c>
    </row>
    <row r="885" spans="1:7" hidden="1" x14ac:dyDescent="0.25">
      <c r="A885" s="45">
        <v>1</v>
      </c>
      <c r="B885" s="191" t="s">
        <v>174</v>
      </c>
      <c r="C885" s="39"/>
      <c r="D885" s="39">
        <f>D99+D227+D306+D371+D438+D586+D646+D776</f>
        <v>9326</v>
      </c>
      <c r="E885" s="441">
        <f>G885/D885</f>
        <v>6.5095432125241262</v>
      </c>
      <c r="F885" s="39">
        <f t="shared" si="19"/>
        <v>254</v>
      </c>
      <c r="G885" s="39">
        <f t="shared" si="19"/>
        <v>60708</v>
      </c>
    </row>
    <row r="886" spans="1:7" ht="28.5" hidden="1" x14ac:dyDescent="0.25">
      <c r="A886" s="45">
        <v>1</v>
      </c>
      <c r="B886" s="192" t="s">
        <v>259</v>
      </c>
      <c r="C886" s="41"/>
      <c r="D886" s="204">
        <f>D100+D156+D228+D307+D372+D439+D587+D647+D748+D777</f>
        <v>13074</v>
      </c>
      <c r="E886" s="442">
        <f>G886/D886</f>
        <v>8.3142878996481571</v>
      </c>
      <c r="F886" s="204">
        <f>F100+F156+F228+F307+F372+F439+F587+F647+F748+F777</f>
        <v>413</v>
      </c>
      <c r="G886" s="204">
        <f>G100+G156+G228+G307+G372+G439+G587+G647+G748+G777</f>
        <v>108701</v>
      </c>
    </row>
    <row r="887" spans="1:7" ht="30" hidden="1" x14ac:dyDescent="0.25">
      <c r="A887" s="45">
        <v>1</v>
      </c>
      <c r="B887" s="193" t="s">
        <v>260</v>
      </c>
      <c r="C887" s="194"/>
      <c r="D887" s="194">
        <f>D222</f>
        <v>800</v>
      </c>
      <c r="E887" s="194">
        <f>E222</f>
        <v>21</v>
      </c>
      <c r="F887" s="194">
        <f>F222</f>
        <v>56</v>
      </c>
      <c r="G887" s="194">
        <f>G222</f>
        <v>16800</v>
      </c>
    </row>
    <row r="888" spans="1:7" ht="31.5" hidden="1" x14ac:dyDescent="0.25">
      <c r="A888" s="45">
        <v>1</v>
      </c>
      <c r="B888" s="165" t="s">
        <v>224</v>
      </c>
      <c r="C888" s="194"/>
      <c r="D888" s="315">
        <f>D101+D756</f>
        <v>6880</v>
      </c>
      <c r="E888" s="194"/>
      <c r="F888" s="194"/>
      <c r="G888" s="194"/>
    </row>
    <row r="889" spans="1:7" ht="31.5" hidden="1" x14ac:dyDescent="0.25">
      <c r="A889" s="45">
        <v>1</v>
      </c>
      <c r="B889" s="165" t="s">
        <v>225</v>
      </c>
      <c r="C889" s="194"/>
      <c r="D889" s="315">
        <f>D102+D757</f>
        <v>23100</v>
      </c>
      <c r="E889" s="194"/>
      <c r="F889" s="194"/>
      <c r="G889" s="194"/>
    </row>
    <row r="890" spans="1:7" ht="15.75" hidden="1" x14ac:dyDescent="0.25">
      <c r="A890" s="45">
        <v>1</v>
      </c>
      <c r="B890" s="165" t="s">
        <v>274</v>
      </c>
      <c r="C890" s="194"/>
      <c r="D890" s="315">
        <f>D758</f>
        <v>300</v>
      </c>
      <c r="E890" s="194"/>
      <c r="F890" s="194"/>
      <c r="G890" s="194"/>
    </row>
    <row r="891" spans="1:7" ht="15.75" hidden="1" x14ac:dyDescent="0.25">
      <c r="A891" s="45">
        <v>1</v>
      </c>
      <c r="B891" s="141" t="s">
        <v>185</v>
      </c>
      <c r="C891" s="194"/>
      <c r="D891" s="315">
        <f>D103</f>
        <v>24500</v>
      </c>
      <c r="E891" s="194"/>
      <c r="F891" s="194"/>
      <c r="G891" s="194"/>
    </row>
    <row r="892" spans="1:7" ht="15.75" hidden="1" x14ac:dyDescent="0.25">
      <c r="A892" s="45">
        <v>1</v>
      </c>
      <c r="B892" s="199" t="s">
        <v>242</v>
      </c>
      <c r="C892" s="39"/>
      <c r="D892" s="39"/>
      <c r="E892" s="39"/>
      <c r="F892" s="39"/>
      <c r="G892" s="39"/>
    </row>
    <row r="893" spans="1:7" ht="15.75" hidden="1" x14ac:dyDescent="0.25">
      <c r="A893" s="45">
        <v>1</v>
      </c>
      <c r="B893" s="181" t="s">
        <v>237</v>
      </c>
      <c r="C893" s="39"/>
      <c r="D893" s="39"/>
      <c r="E893" s="39"/>
      <c r="F893" s="39"/>
      <c r="G893" s="39"/>
    </row>
    <row r="894" spans="1:7" ht="15.75" hidden="1" x14ac:dyDescent="0.25">
      <c r="A894" s="45">
        <v>1</v>
      </c>
      <c r="B894" s="182" t="s">
        <v>238</v>
      </c>
      <c r="C894" s="39"/>
      <c r="D894" s="39"/>
      <c r="E894" s="39"/>
      <c r="F894" s="39"/>
      <c r="G894" s="39"/>
    </row>
    <row r="895" spans="1:7" ht="15.75" hidden="1" x14ac:dyDescent="0.25">
      <c r="A895" s="45">
        <v>1</v>
      </c>
      <c r="B895" s="181" t="s">
        <v>239</v>
      </c>
      <c r="C895" s="39"/>
      <c r="D895" s="39">
        <f>D759</f>
        <v>0</v>
      </c>
      <c r="E895" s="39"/>
      <c r="F895" s="39"/>
      <c r="G895" s="39"/>
    </row>
    <row r="896" spans="1:7" ht="31.5" hidden="1" x14ac:dyDescent="0.25">
      <c r="A896" s="45">
        <v>1</v>
      </c>
      <c r="B896" s="183" t="s">
        <v>240</v>
      </c>
      <c r="C896" s="39"/>
      <c r="D896" s="39">
        <f>D760</f>
        <v>0</v>
      </c>
      <c r="E896" s="39"/>
      <c r="F896" s="39"/>
      <c r="G896" s="39"/>
    </row>
    <row r="897" spans="1:7" ht="16.5" hidden="1" thickBot="1" x14ac:dyDescent="0.3">
      <c r="A897" s="45">
        <v>1</v>
      </c>
      <c r="B897" s="201" t="s">
        <v>241</v>
      </c>
      <c r="C897" s="195"/>
      <c r="D897" s="195">
        <f>D761</f>
        <v>0</v>
      </c>
      <c r="E897" s="195"/>
      <c r="F897" s="195"/>
      <c r="G897" s="195"/>
    </row>
  </sheetData>
  <sheetProtection selectLockedCells="1" selectUnlockedCells="1"/>
  <autoFilter ref="A12:G897"/>
  <mergeCells count="8">
    <mergeCell ref="F1:G5"/>
    <mergeCell ref="B710:C710"/>
    <mergeCell ref="G9:G11"/>
    <mergeCell ref="F9:F11"/>
    <mergeCell ref="C9:C11"/>
    <mergeCell ref="E9:E11"/>
    <mergeCell ref="D9:D11"/>
    <mergeCell ref="B6:G7"/>
  </mergeCells>
  <pageMargins left="0.11811023622047245" right="0.11811023622047245" top="0.31496062992125984" bottom="0.15748031496062992" header="0.11811023622047245" footer="0.11811023622047245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18"/>
  <sheetViews>
    <sheetView zoomScale="90" zoomScaleNormal="90" zoomScaleSheetLayoutView="70" workbookViewId="0">
      <pane xSplit="3" ySplit="7" topLeftCell="D8" activePane="bottomRight" state="frozen"/>
      <selection activeCell="H92" sqref="H92"/>
      <selection pane="topRight" activeCell="H92" sqref="H92"/>
      <selection pane="bottomLeft" activeCell="H92" sqref="H92"/>
      <selection pane="bottomRight" activeCell="H92" sqref="H92"/>
    </sheetView>
  </sheetViews>
  <sheetFormatPr defaultColWidth="9.140625" defaultRowHeight="15" x14ac:dyDescent="0.25"/>
  <cols>
    <col min="1" max="1" width="0" style="3" hidden="1" customWidth="1"/>
    <col min="2" max="2" width="47.85546875" style="2" customWidth="1"/>
    <col min="3" max="3" width="11.140625" style="2" hidden="1" customWidth="1"/>
    <col min="4" max="4" width="13.28515625" style="3" customWidth="1"/>
    <col min="5" max="5" width="13.5703125" style="3" customWidth="1"/>
    <col min="6" max="6" width="11.42578125" style="3" customWidth="1"/>
    <col min="7" max="7" width="12.140625" style="3" customWidth="1"/>
    <col min="8" max="8" width="75.42578125" style="3" customWidth="1"/>
    <col min="9" max="9" width="10.5703125" style="3" bestFit="1" customWidth="1"/>
    <col min="10" max="10" width="9.5703125" style="3" bestFit="1" customWidth="1"/>
    <col min="11" max="16384" width="9.140625" style="3"/>
  </cols>
  <sheetData>
    <row r="1" spans="1:7" s="220" customFormat="1" ht="15.75" x14ac:dyDescent="0.25">
      <c r="B1" s="1"/>
      <c r="C1" s="215"/>
    </row>
    <row r="2" spans="1:7" s="220" customFormat="1" ht="38.25" customHeight="1" x14ac:dyDescent="0.25">
      <c r="B2" s="538" t="s">
        <v>302</v>
      </c>
      <c r="C2" s="539"/>
      <c r="D2" s="539"/>
      <c r="E2" s="539"/>
      <c r="F2" s="539"/>
      <c r="G2" s="539"/>
    </row>
    <row r="3" spans="1:7" ht="15.75" thickBot="1" x14ac:dyDescent="0.3">
      <c r="B3" s="539"/>
      <c r="C3" s="539"/>
      <c r="D3" s="539"/>
      <c r="E3" s="539"/>
      <c r="F3" s="539"/>
      <c r="G3" s="539"/>
    </row>
    <row r="4" spans="1:7" ht="34.5" customHeight="1" x14ac:dyDescent="0.3">
      <c r="B4" s="46" t="s">
        <v>246</v>
      </c>
      <c r="C4" s="529" t="s">
        <v>1</v>
      </c>
      <c r="D4" s="535" t="s">
        <v>243</v>
      </c>
      <c r="E4" s="532" t="s">
        <v>0</v>
      </c>
      <c r="F4" s="529" t="s">
        <v>2</v>
      </c>
      <c r="G4" s="526" t="s">
        <v>3</v>
      </c>
    </row>
    <row r="5" spans="1:7" ht="15.75" customHeight="1" x14ac:dyDescent="0.3">
      <c r="B5" s="47"/>
      <c r="C5" s="530"/>
      <c r="D5" s="536"/>
      <c r="E5" s="533"/>
      <c r="F5" s="530"/>
      <c r="G5" s="527"/>
    </row>
    <row r="6" spans="1:7" ht="18.75" customHeight="1" thickBot="1" x14ac:dyDescent="0.3">
      <c r="B6" s="48" t="s">
        <v>4</v>
      </c>
      <c r="C6" s="531"/>
      <c r="D6" s="537"/>
      <c r="E6" s="534"/>
      <c r="F6" s="531"/>
      <c r="G6" s="528"/>
    </row>
    <row r="7" spans="1:7" s="45" customFormat="1" ht="15.75" thickBot="1" x14ac:dyDescent="0.3">
      <c r="B7" s="49">
        <v>1</v>
      </c>
      <c r="C7" s="169">
        <v>2</v>
      </c>
      <c r="D7" s="65">
        <v>3</v>
      </c>
      <c r="E7" s="65">
        <v>4</v>
      </c>
      <c r="F7" s="65">
        <v>5</v>
      </c>
      <c r="G7" s="65">
        <v>6</v>
      </c>
    </row>
    <row r="8" spans="1:7" s="4" customFormat="1" hidden="1" x14ac:dyDescent="0.25">
      <c r="B8" s="221"/>
      <c r="C8" s="222"/>
      <c r="D8" s="89"/>
      <c r="E8" s="89"/>
      <c r="F8" s="89"/>
      <c r="G8" s="89"/>
    </row>
    <row r="9" spans="1:7" s="4" customFormat="1" hidden="1" x14ac:dyDescent="0.25">
      <c r="A9" s="4">
        <v>1</v>
      </c>
      <c r="B9" s="223" t="s">
        <v>253</v>
      </c>
      <c r="C9" s="8"/>
      <c r="D9" s="93"/>
      <c r="E9" s="93"/>
      <c r="F9" s="93"/>
      <c r="G9" s="93"/>
    </row>
    <row r="10" spans="1:7" s="4" customFormat="1" hidden="1" x14ac:dyDescent="0.25">
      <c r="A10" s="4">
        <v>1</v>
      </c>
      <c r="B10" s="9" t="s">
        <v>5</v>
      </c>
      <c r="C10" s="8"/>
      <c r="D10" s="93"/>
      <c r="E10" s="93"/>
      <c r="F10" s="93"/>
      <c r="G10" s="93"/>
    </row>
    <row r="11" spans="1:7" s="4" customFormat="1" hidden="1" x14ac:dyDescent="0.25">
      <c r="A11" s="4">
        <v>1</v>
      </c>
      <c r="B11" s="10" t="s">
        <v>9</v>
      </c>
      <c r="C11" s="8">
        <v>340</v>
      </c>
      <c r="D11" s="93">
        <v>3163.2</v>
      </c>
      <c r="E11" s="12">
        <v>7</v>
      </c>
      <c r="F11" s="93">
        <f>ROUND(G11/C11,0)</f>
        <v>65</v>
      </c>
      <c r="G11" s="93">
        <f>ROUND(D11*E11,0)</f>
        <v>22142</v>
      </c>
    </row>
    <row r="12" spans="1:7" s="4" customFormat="1" hidden="1" x14ac:dyDescent="0.25">
      <c r="A12" s="4">
        <v>1</v>
      </c>
      <c r="B12" s="13" t="s">
        <v>127</v>
      </c>
      <c r="C12" s="8">
        <v>340</v>
      </c>
      <c r="D12" s="93">
        <f>1582-60</f>
        <v>1522</v>
      </c>
      <c r="E12" s="12">
        <v>7</v>
      </c>
      <c r="F12" s="93">
        <f>ROUND(G12/C12,0)</f>
        <v>31</v>
      </c>
      <c r="G12" s="93">
        <f>ROUND(D12*E12,0)</f>
        <v>10654</v>
      </c>
    </row>
    <row r="13" spans="1:7" hidden="1" x14ac:dyDescent="0.25">
      <c r="A13" s="4">
        <v>1</v>
      </c>
      <c r="B13" s="14" t="s">
        <v>6</v>
      </c>
      <c r="C13" s="6"/>
      <c r="D13" s="78">
        <f>SUM(D11:D12)</f>
        <v>4685.2</v>
      </c>
      <c r="E13" s="101">
        <f>G13/D13</f>
        <v>6.9999146247758901</v>
      </c>
      <c r="F13" s="78">
        <f>SUM(F11:F12)</f>
        <v>96</v>
      </c>
      <c r="G13" s="78">
        <f>SUM(G11:G12)</f>
        <v>32796</v>
      </c>
    </row>
    <row r="14" spans="1:7" hidden="1" x14ac:dyDescent="0.25">
      <c r="A14" s="4">
        <v>1</v>
      </c>
      <c r="B14" s="15" t="s">
        <v>7</v>
      </c>
      <c r="C14" s="224"/>
      <c r="D14" s="225"/>
      <c r="E14" s="226"/>
      <c r="F14" s="227"/>
      <c r="G14" s="225"/>
    </row>
    <row r="15" spans="1:7" ht="30" hidden="1" x14ac:dyDescent="0.25">
      <c r="A15" s="4">
        <v>1</v>
      </c>
      <c r="B15" s="24" t="s">
        <v>284</v>
      </c>
      <c r="C15" s="224"/>
      <c r="D15" s="228">
        <v>4800</v>
      </c>
      <c r="E15" s="226"/>
      <c r="F15" s="227"/>
      <c r="G15" s="225"/>
    </row>
    <row r="16" spans="1:7" hidden="1" x14ac:dyDescent="0.25">
      <c r="A16" s="4">
        <v>1</v>
      </c>
      <c r="B16" s="153" t="s">
        <v>208</v>
      </c>
      <c r="C16" s="224"/>
      <c r="D16" s="228"/>
      <c r="E16" s="226"/>
      <c r="F16" s="227"/>
      <c r="G16" s="225"/>
    </row>
    <row r="17" spans="1:7" hidden="1" x14ac:dyDescent="0.25">
      <c r="A17" s="4">
        <v>1</v>
      </c>
      <c r="B17" s="229" t="s">
        <v>268</v>
      </c>
      <c r="C17" s="224"/>
      <c r="D17" s="228">
        <v>4800</v>
      </c>
      <c r="E17" s="226"/>
      <c r="F17" s="227"/>
      <c r="G17" s="225"/>
    </row>
    <row r="18" spans="1:7" hidden="1" x14ac:dyDescent="0.25">
      <c r="A18" s="4">
        <v>1</v>
      </c>
      <c r="B18" s="14" t="s">
        <v>197</v>
      </c>
      <c r="C18" s="224"/>
      <c r="D18" s="230">
        <f>D15</f>
        <v>4800</v>
      </c>
      <c r="E18" s="226"/>
      <c r="F18" s="227"/>
      <c r="G18" s="225"/>
    </row>
    <row r="19" spans="1:7" hidden="1" x14ac:dyDescent="0.25">
      <c r="A19" s="4">
        <v>1</v>
      </c>
      <c r="B19" s="72" t="s">
        <v>8</v>
      </c>
      <c r="C19" s="33"/>
      <c r="D19" s="231"/>
      <c r="E19" s="231"/>
      <c r="F19" s="231"/>
      <c r="G19" s="231"/>
    </row>
    <row r="20" spans="1:7" hidden="1" x14ac:dyDescent="0.25">
      <c r="A20" s="4">
        <v>1</v>
      </c>
      <c r="B20" s="20" t="s">
        <v>172</v>
      </c>
      <c r="C20" s="33"/>
      <c r="D20" s="231"/>
      <c r="E20" s="231"/>
      <c r="F20" s="231"/>
      <c r="G20" s="231"/>
    </row>
    <row r="21" spans="1:7" hidden="1" x14ac:dyDescent="0.25">
      <c r="A21" s="4">
        <v>1</v>
      </c>
      <c r="B21" s="73" t="s">
        <v>9</v>
      </c>
      <c r="C21" s="33">
        <v>300</v>
      </c>
      <c r="D21" s="231">
        <v>710</v>
      </c>
      <c r="E21" s="143">
        <v>7</v>
      </c>
      <c r="F21" s="231">
        <f>ROUND(G21/C21,0)</f>
        <v>17</v>
      </c>
      <c r="G21" s="231">
        <f>ROUND(D21*E21,0)</f>
        <v>4970</v>
      </c>
    </row>
    <row r="22" spans="1:7" hidden="1" x14ac:dyDescent="0.25">
      <c r="A22" s="4">
        <v>1</v>
      </c>
      <c r="B22" s="73" t="s">
        <v>127</v>
      </c>
      <c r="C22" s="33">
        <v>300</v>
      </c>
      <c r="D22" s="231">
        <v>470</v>
      </c>
      <c r="E22" s="143">
        <v>7</v>
      </c>
      <c r="F22" s="231">
        <f>ROUND(G22/C22,0)</f>
        <v>11</v>
      </c>
      <c r="G22" s="231">
        <f>ROUND(D22*E22,0)</f>
        <v>3290</v>
      </c>
    </row>
    <row r="23" spans="1:7" hidden="1" x14ac:dyDescent="0.25">
      <c r="A23" s="4">
        <v>1</v>
      </c>
      <c r="B23" s="232" t="s">
        <v>10</v>
      </c>
      <c r="C23" s="33"/>
      <c r="D23" s="233">
        <f>D21+D22</f>
        <v>1180</v>
      </c>
      <c r="E23" s="234">
        <f>G23/D23</f>
        <v>7</v>
      </c>
      <c r="F23" s="233">
        <f>F21+F22</f>
        <v>28</v>
      </c>
      <c r="G23" s="233">
        <f>G21+G22</f>
        <v>8260</v>
      </c>
    </row>
    <row r="24" spans="1:7" ht="16.5" hidden="1" customHeight="1" x14ac:dyDescent="0.25">
      <c r="A24" s="4">
        <v>1</v>
      </c>
      <c r="B24" s="80" t="s">
        <v>142</v>
      </c>
      <c r="C24" s="235"/>
      <c r="D24" s="233">
        <f>D23</f>
        <v>1180</v>
      </c>
      <c r="E24" s="234">
        <f>E23</f>
        <v>7</v>
      </c>
      <c r="F24" s="233">
        <f>F23</f>
        <v>28</v>
      </c>
      <c r="G24" s="233">
        <f>G23</f>
        <v>8260</v>
      </c>
    </row>
    <row r="25" spans="1:7" ht="15.75" hidden="1" thickBot="1" x14ac:dyDescent="0.3">
      <c r="A25" s="4">
        <v>1</v>
      </c>
      <c r="B25" s="67" t="s">
        <v>11</v>
      </c>
      <c r="C25" s="96"/>
      <c r="D25" s="97"/>
      <c r="E25" s="97"/>
      <c r="F25" s="97"/>
      <c r="G25" s="97"/>
    </row>
    <row r="26" spans="1:7" ht="13.5" hidden="1" customHeight="1" x14ac:dyDescent="0.25">
      <c r="A26" s="4">
        <v>1</v>
      </c>
      <c r="B26" s="91"/>
      <c r="C26" s="94"/>
      <c r="D26" s="236"/>
      <c r="E26" s="236"/>
      <c r="F26" s="236"/>
      <c r="G26" s="236"/>
    </row>
    <row r="27" spans="1:7" ht="17.25" hidden="1" customHeight="1" x14ac:dyDescent="0.25">
      <c r="A27" s="4">
        <v>1</v>
      </c>
      <c r="B27" s="223" t="s">
        <v>118</v>
      </c>
      <c r="C27" s="8"/>
      <c r="D27" s="93"/>
      <c r="E27" s="93"/>
      <c r="F27" s="93"/>
      <c r="G27" s="93"/>
    </row>
    <row r="28" spans="1:7" hidden="1" x14ac:dyDescent="0.25">
      <c r="A28" s="4">
        <v>1</v>
      </c>
      <c r="B28" s="9" t="s">
        <v>5</v>
      </c>
      <c r="C28" s="8"/>
      <c r="D28" s="93"/>
      <c r="E28" s="93"/>
      <c r="F28" s="93"/>
      <c r="G28" s="93"/>
    </row>
    <row r="29" spans="1:7" hidden="1" x14ac:dyDescent="0.25">
      <c r="A29" s="4">
        <v>1</v>
      </c>
      <c r="B29" s="10" t="s">
        <v>12</v>
      </c>
      <c r="C29" s="8">
        <v>340</v>
      </c>
      <c r="D29" s="93">
        <v>1746</v>
      </c>
      <c r="E29" s="12">
        <v>11</v>
      </c>
      <c r="F29" s="93">
        <f t="shared" ref="F29:F37" si="0">ROUND(G29/C29,0)</f>
        <v>56</v>
      </c>
      <c r="G29" s="93">
        <f t="shared" ref="G29:G37" si="1">ROUND(D29*E29,0)</f>
        <v>19206</v>
      </c>
    </row>
    <row r="30" spans="1:7" hidden="1" x14ac:dyDescent="0.25">
      <c r="A30" s="4">
        <v>1</v>
      </c>
      <c r="B30" s="10" t="s">
        <v>13</v>
      </c>
      <c r="C30" s="8">
        <v>340</v>
      </c>
      <c r="D30" s="93">
        <v>1454.4</v>
      </c>
      <c r="E30" s="12">
        <v>9</v>
      </c>
      <c r="F30" s="93">
        <f t="shared" si="0"/>
        <v>39</v>
      </c>
      <c r="G30" s="93">
        <f t="shared" si="1"/>
        <v>13090</v>
      </c>
    </row>
    <row r="31" spans="1:7" hidden="1" x14ac:dyDescent="0.25">
      <c r="A31" s="4">
        <v>1</v>
      </c>
      <c r="B31" s="10" t="s">
        <v>31</v>
      </c>
      <c r="C31" s="8">
        <v>270</v>
      </c>
      <c r="D31" s="93">
        <v>1923.6</v>
      </c>
      <c r="E31" s="12">
        <v>8</v>
      </c>
      <c r="F31" s="93">
        <f t="shared" si="0"/>
        <v>57</v>
      </c>
      <c r="G31" s="93">
        <f t="shared" si="1"/>
        <v>15389</v>
      </c>
    </row>
    <row r="32" spans="1:7" hidden="1" x14ac:dyDescent="0.25">
      <c r="A32" s="4">
        <v>1</v>
      </c>
      <c r="B32" s="10" t="s">
        <v>14</v>
      </c>
      <c r="C32" s="8">
        <v>340</v>
      </c>
      <c r="D32" s="93">
        <v>1828.4</v>
      </c>
      <c r="E32" s="12">
        <v>10</v>
      </c>
      <c r="F32" s="93">
        <f t="shared" si="0"/>
        <v>54</v>
      </c>
      <c r="G32" s="93">
        <f t="shared" si="1"/>
        <v>18284</v>
      </c>
    </row>
    <row r="33" spans="1:9" hidden="1" x14ac:dyDescent="0.25">
      <c r="A33" s="4">
        <v>1</v>
      </c>
      <c r="B33" s="10" t="s">
        <v>27</v>
      </c>
      <c r="C33" s="8">
        <v>340</v>
      </c>
      <c r="D33" s="93">
        <v>2550.4</v>
      </c>
      <c r="E33" s="12">
        <v>6.5</v>
      </c>
      <c r="F33" s="93">
        <f t="shared" si="0"/>
        <v>49</v>
      </c>
      <c r="G33" s="93">
        <f t="shared" si="1"/>
        <v>16578</v>
      </c>
    </row>
    <row r="34" spans="1:9" hidden="1" x14ac:dyDescent="0.25">
      <c r="A34" s="4">
        <v>1</v>
      </c>
      <c r="B34" s="10" t="s">
        <v>125</v>
      </c>
      <c r="C34" s="8">
        <v>340</v>
      </c>
      <c r="D34" s="93">
        <v>2571.6</v>
      </c>
      <c r="E34" s="12">
        <v>10</v>
      </c>
      <c r="F34" s="93">
        <f t="shared" si="0"/>
        <v>76</v>
      </c>
      <c r="G34" s="93">
        <f t="shared" si="1"/>
        <v>25716</v>
      </c>
    </row>
    <row r="35" spans="1:9" hidden="1" x14ac:dyDescent="0.25">
      <c r="A35" s="4">
        <v>1</v>
      </c>
      <c r="B35" s="10" t="s">
        <v>15</v>
      </c>
      <c r="C35" s="8">
        <v>340</v>
      </c>
      <c r="D35" s="93">
        <v>992.4</v>
      </c>
      <c r="E35" s="12">
        <v>10</v>
      </c>
      <c r="F35" s="93">
        <f t="shared" si="0"/>
        <v>29</v>
      </c>
      <c r="G35" s="93">
        <f t="shared" si="1"/>
        <v>9924</v>
      </c>
    </row>
    <row r="36" spans="1:9" hidden="1" x14ac:dyDescent="0.25">
      <c r="A36" s="4">
        <v>1</v>
      </c>
      <c r="B36" s="10" t="s">
        <v>16</v>
      </c>
      <c r="C36" s="8">
        <v>340</v>
      </c>
      <c r="D36" s="93">
        <v>720.8</v>
      </c>
      <c r="E36" s="12">
        <v>13</v>
      </c>
      <c r="F36" s="93">
        <f t="shared" si="0"/>
        <v>28</v>
      </c>
      <c r="G36" s="93">
        <f t="shared" si="1"/>
        <v>9370</v>
      </c>
    </row>
    <row r="37" spans="1:9" hidden="1" x14ac:dyDescent="0.25">
      <c r="A37" s="4">
        <v>1</v>
      </c>
      <c r="B37" s="10" t="s">
        <v>17</v>
      </c>
      <c r="C37" s="8">
        <v>340</v>
      </c>
      <c r="D37" s="93">
        <v>1057</v>
      </c>
      <c r="E37" s="12">
        <v>6</v>
      </c>
      <c r="F37" s="93">
        <f t="shared" si="0"/>
        <v>19</v>
      </c>
      <c r="G37" s="93">
        <f t="shared" si="1"/>
        <v>6342</v>
      </c>
    </row>
    <row r="38" spans="1:9" hidden="1" x14ac:dyDescent="0.25">
      <c r="A38" s="4">
        <v>1</v>
      </c>
      <c r="B38" s="14" t="s">
        <v>6</v>
      </c>
      <c r="C38" s="8"/>
      <c r="D38" s="78">
        <f>SUM(D29:D37)</f>
        <v>14844.599999999999</v>
      </c>
      <c r="E38" s="101">
        <f>G38/D38</f>
        <v>9.0200476941109908</v>
      </c>
      <c r="F38" s="78">
        <f>SUM(F29:F37)</f>
        <v>407</v>
      </c>
      <c r="G38" s="100">
        <f>SUM(G29:G37)</f>
        <v>133899</v>
      </c>
    </row>
    <row r="39" spans="1:9" ht="18" hidden="1" customHeight="1" x14ac:dyDescent="0.25">
      <c r="A39" s="4">
        <v>1</v>
      </c>
      <c r="B39" s="15" t="s">
        <v>199</v>
      </c>
      <c r="C39" s="8"/>
      <c r="D39" s="93"/>
      <c r="E39" s="93"/>
      <c r="F39" s="93"/>
      <c r="G39" s="93"/>
    </row>
    <row r="40" spans="1:9" hidden="1" x14ac:dyDescent="0.25">
      <c r="A40" s="4">
        <v>1</v>
      </c>
      <c r="B40" s="16" t="s">
        <v>146</v>
      </c>
      <c r="C40" s="6"/>
      <c r="D40" s="93">
        <f>D41+D42+D43+D44</f>
        <v>41045</v>
      </c>
      <c r="E40" s="93"/>
      <c r="F40" s="93"/>
      <c r="G40" s="93"/>
    </row>
    <row r="41" spans="1:9" hidden="1" x14ac:dyDescent="0.25">
      <c r="A41" s="4">
        <v>1</v>
      </c>
      <c r="B41" s="16" t="s">
        <v>192</v>
      </c>
      <c r="C41" s="6"/>
      <c r="D41" s="93"/>
      <c r="E41" s="93"/>
      <c r="F41" s="93"/>
      <c r="G41" s="93"/>
    </row>
    <row r="42" spans="1:9" ht="30" hidden="1" x14ac:dyDescent="0.25">
      <c r="A42" s="4">
        <v>1</v>
      </c>
      <c r="B42" s="16" t="s">
        <v>227</v>
      </c>
      <c r="C42" s="6"/>
      <c r="D42" s="116">
        <v>21800</v>
      </c>
      <c r="E42" s="93"/>
      <c r="F42" s="93"/>
      <c r="G42" s="93"/>
    </row>
    <row r="43" spans="1:9" ht="30" hidden="1" x14ac:dyDescent="0.25">
      <c r="A43" s="4">
        <v>1</v>
      </c>
      <c r="B43" s="16" t="s">
        <v>228</v>
      </c>
      <c r="C43" s="6"/>
      <c r="D43" s="116"/>
      <c r="E43" s="93"/>
      <c r="F43" s="93"/>
      <c r="G43" s="93"/>
    </row>
    <row r="44" spans="1:9" hidden="1" x14ac:dyDescent="0.25">
      <c r="A44" s="4">
        <v>1</v>
      </c>
      <c r="B44" s="16" t="s">
        <v>229</v>
      </c>
      <c r="C44" s="6"/>
      <c r="D44" s="116">
        <v>19245</v>
      </c>
      <c r="E44" s="93"/>
      <c r="F44" s="93"/>
      <c r="G44" s="93"/>
      <c r="H44" s="237"/>
    </row>
    <row r="45" spans="1:9" hidden="1" x14ac:dyDescent="0.25">
      <c r="A45" s="4">
        <v>1</v>
      </c>
      <c r="B45" s="24" t="s">
        <v>144</v>
      </c>
      <c r="C45" s="6"/>
      <c r="D45" s="116">
        <v>68996</v>
      </c>
      <c r="E45" s="93"/>
      <c r="F45" s="93"/>
      <c r="G45" s="93"/>
    </row>
    <row r="46" spans="1:9" hidden="1" x14ac:dyDescent="0.25">
      <c r="A46" s="4">
        <v>1</v>
      </c>
      <c r="B46" s="152" t="s">
        <v>191</v>
      </c>
      <c r="C46" s="6"/>
      <c r="D46" s="93"/>
      <c r="E46" s="93"/>
      <c r="F46" s="93"/>
      <c r="G46" s="93"/>
    </row>
    <row r="47" spans="1:9" hidden="1" x14ac:dyDescent="0.25">
      <c r="A47" s="4">
        <v>1</v>
      </c>
      <c r="B47" s="17" t="s">
        <v>165</v>
      </c>
      <c r="C47" s="238"/>
      <c r="D47" s="78">
        <f>D40+ROUND(D45*3.2,0)</f>
        <v>261832</v>
      </c>
      <c r="E47" s="93"/>
      <c r="F47" s="93"/>
      <c r="G47" s="93"/>
      <c r="I47" s="237"/>
    </row>
    <row r="48" spans="1:9" hidden="1" x14ac:dyDescent="0.25">
      <c r="A48" s="4">
        <v>1</v>
      </c>
      <c r="B48" s="15" t="s">
        <v>198</v>
      </c>
      <c r="C48" s="6"/>
      <c r="D48" s="93"/>
      <c r="E48" s="93"/>
      <c r="F48" s="93"/>
      <c r="G48" s="93"/>
    </row>
    <row r="49" spans="1:9" hidden="1" x14ac:dyDescent="0.25">
      <c r="A49" s="4">
        <v>1</v>
      </c>
      <c r="B49" s="16" t="s">
        <v>146</v>
      </c>
      <c r="C49" s="6"/>
      <c r="D49" s="93">
        <f>D50+D51+D58+D66+D67+D68+D69+D70</f>
        <v>19527</v>
      </c>
      <c r="E49" s="93"/>
      <c r="F49" s="93"/>
      <c r="G49" s="93"/>
    </row>
    <row r="50" spans="1:9" hidden="1" x14ac:dyDescent="0.25">
      <c r="A50" s="4">
        <v>1</v>
      </c>
      <c r="B50" s="16" t="s">
        <v>192</v>
      </c>
      <c r="C50" s="6"/>
      <c r="D50" s="93"/>
      <c r="E50" s="93"/>
      <c r="F50" s="93"/>
      <c r="G50" s="93"/>
    </row>
    <row r="51" spans="1:9" ht="30" hidden="1" x14ac:dyDescent="0.25">
      <c r="A51" s="4">
        <v>1</v>
      </c>
      <c r="B51" s="16" t="s">
        <v>193</v>
      </c>
      <c r="C51" s="6"/>
      <c r="D51" s="110">
        <f>D52+D53+D54+D56</f>
        <v>17727</v>
      </c>
      <c r="E51" s="93"/>
      <c r="F51" s="93"/>
      <c r="G51" s="93"/>
    </row>
    <row r="52" spans="1:9" ht="30" hidden="1" x14ac:dyDescent="0.25">
      <c r="A52" s="4">
        <v>1</v>
      </c>
      <c r="B52" s="16" t="s">
        <v>194</v>
      </c>
      <c r="C52" s="6"/>
      <c r="D52" s="110">
        <v>13636</v>
      </c>
      <c r="E52" s="93"/>
      <c r="F52" s="93"/>
      <c r="G52" s="93"/>
      <c r="I52" s="237"/>
    </row>
    <row r="53" spans="1:9" ht="30" hidden="1" x14ac:dyDescent="0.25">
      <c r="A53" s="4">
        <v>1</v>
      </c>
      <c r="B53" s="16" t="s">
        <v>195</v>
      </c>
      <c r="C53" s="6"/>
      <c r="D53" s="110">
        <v>4091</v>
      </c>
      <c r="E53" s="93"/>
      <c r="F53" s="93"/>
      <c r="G53" s="93"/>
      <c r="I53" s="237"/>
    </row>
    <row r="54" spans="1:9" ht="45" hidden="1" x14ac:dyDescent="0.25">
      <c r="A54" s="4">
        <v>1</v>
      </c>
      <c r="B54" s="16" t="s">
        <v>262</v>
      </c>
      <c r="C54" s="6"/>
      <c r="D54" s="110"/>
      <c r="E54" s="93"/>
      <c r="F54" s="93"/>
      <c r="G54" s="93"/>
    </row>
    <row r="55" spans="1:9" hidden="1" x14ac:dyDescent="0.25">
      <c r="A55" s="4">
        <v>1</v>
      </c>
      <c r="B55" s="197" t="s">
        <v>263</v>
      </c>
      <c r="C55" s="6"/>
      <c r="D55" s="110"/>
      <c r="E55" s="93"/>
      <c r="F55" s="93"/>
      <c r="G55" s="93"/>
    </row>
    <row r="56" spans="1:9" ht="30" hidden="1" customHeight="1" x14ac:dyDescent="0.25">
      <c r="A56" s="4">
        <v>1</v>
      </c>
      <c r="B56" s="16" t="s">
        <v>264</v>
      </c>
      <c r="C56" s="6"/>
      <c r="D56" s="110"/>
      <c r="E56" s="93"/>
      <c r="F56" s="93"/>
      <c r="G56" s="93"/>
    </row>
    <row r="57" spans="1:9" hidden="1" x14ac:dyDescent="0.25">
      <c r="A57" s="4">
        <v>1</v>
      </c>
      <c r="B57" s="197" t="s">
        <v>263</v>
      </c>
      <c r="C57" s="6"/>
      <c r="D57" s="110"/>
      <c r="E57" s="93"/>
      <c r="F57" s="93"/>
      <c r="G57" s="93"/>
    </row>
    <row r="58" spans="1:9" ht="45" hidden="1" customHeight="1" x14ac:dyDescent="0.25">
      <c r="A58" s="4">
        <v>1</v>
      </c>
      <c r="B58" s="16" t="s">
        <v>230</v>
      </c>
      <c r="C58" s="6"/>
      <c r="D58" s="110">
        <f>D59+D60+D62+D64</f>
        <v>800</v>
      </c>
      <c r="E58" s="93"/>
      <c r="F58" s="93"/>
      <c r="G58" s="93"/>
    </row>
    <row r="59" spans="1:9" ht="30" hidden="1" x14ac:dyDescent="0.25">
      <c r="A59" s="4">
        <v>1</v>
      </c>
      <c r="B59" s="16" t="s">
        <v>231</v>
      </c>
      <c r="C59" s="6"/>
      <c r="D59" s="93">
        <v>800</v>
      </c>
      <c r="E59" s="93"/>
      <c r="F59" s="93"/>
      <c r="G59" s="93"/>
    </row>
    <row r="60" spans="1:9" ht="60" hidden="1" x14ac:dyDescent="0.25">
      <c r="A60" s="4">
        <v>1</v>
      </c>
      <c r="B60" s="16" t="s">
        <v>265</v>
      </c>
      <c r="C60" s="6"/>
      <c r="D60" s="110"/>
      <c r="E60" s="93"/>
      <c r="F60" s="93"/>
      <c r="G60" s="93"/>
    </row>
    <row r="61" spans="1:9" hidden="1" x14ac:dyDescent="0.25">
      <c r="A61" s="4">
        <v>1</v>
      </c>
      <c r="B61" s="197" t="s">
        <v>263</v>
      </c>
      <c r="C61" s="6"/>
      <c r="D61" s="110"/>
      <c r="E61" s="93"/>
      <c r="F61" s="93"/>
      <c r="G61" s="93"/>
    </row>
    <row r="62" spans="1:9" ht="45" hidden="1" x14ac:dyDescent="0.25">
      <c r="A62" s="4">
        <v>1</v>
      </c>
      <c r="B62" s="16" t="s">
        <v>266</v>
      </c>
      <c r="C62" s="6"/>
      <c r="D62" s="110"/>
      <c r="E62" s="93"/>
      <c r="F62" s="93"/>
      <c r="G62" s="93"/>
    </row>
    <row r="63" spans="1:9" hidden="1" x14ac:dyDescent="0.25">
      <c r="A63" s="4">
        <v>1</v>
      </c>
      <c r="B63" s="197" t="s">
        <v>263</v>
      </c>
      <c r="C63" s="6"/>
      <c r="D63" s="110"/>
      <c r="E63" s="93"/>
      <c r="F63" s="93"/>
      <c r="G63" s="93"/>
    </row>
    <row r="64" spans="1:9" ht="30" hidden="1" x14ac:dyDescent="0.25">
      <c r="A64" s="4">
        <v>1</v>
      </c>
      <c r="B64" s="16" t="s">
        <v>232</v>
      </c>
      <c r="C64" s="6"/>
      <c r="D64" s="110"/>
      <c r="E64" s="93"/>
      <c r="F64" s="93"/>
      <c r="G64" s="93"/>
    </row>
    <row r="65" spans="1:7" hidden="1" x14ac:dyDescent="0.25">
      <c r="A65" s="4">
        <v>1</v>
      </c>
      <c r="B65" s="197" t="s">
        <v>263</v>
      </c>
      <c r="C65" s="6"/>
      <c r="D65" s="110"/>
      <c r="E65" s="93"/>
      <c r="F65" s="93"/>
      <c r="G65" s="93"/>
    </row>
    <row r="66" spans="1:7" ht="45" hidden="1" x14ac:dyDescent="0.25">
      <c r="A66" s="4">
        <v>1</v>
      </c>
      <c r="B66" s="16" t="s">
        <v>233</v>
      </c>
      <c r="C66" s="6"/>
      <c r="D66" s="110"/>
      <c r="E66" s="93"/>
      <c r="F66" s="93"/>
      <c r="G66" s="93"/>
    </row>
    <row r="67" spans="1:7" ht="30" hidden="1" x14ac:dyDescent="0.25">
      <c r="A67" s="4">
        <v>1</v>
      </c>
      <c r="B67" s="16" t="s">
        <v>234</v>
      </c>
      <c r="C67" s="6"/>
      <c r="D67" s="110"/>
      <c r="E67" s="93"/>
      <c r="F67" s="93"/>
      <c r="G67" s="93"/>
    </row>
    <row r="68" spans="1:7" ht="30" hidden="1" x14ac:dyDescent="0.25">
      <c r="A68" s="4">
        <v>1</v>
      </c>
      <c r="B68" s="16" t="s">
        <v>235</v>
      </c>
      <c r="C68" s="6"/>
      <c r="D68" s="110"/>
      <c r="E68" s="93"/>
      <c r="F68" s="93"/>
      <c r="G68" s="93"/>
    </row>
    <row r="69" spans="1:7" hidden="1" x14ac:dyDescent="0.25">
      <c r="A69" s="4">
        <v>1</v>
      </c>
      <c r="B69" s="16" t="s">
        <v>236</v>
      </c>
      <c r="C69" s="6"/>
      <c r="D69" s="93">
        <v>1000</v>
      </c>
      <c r="E69" s="93"/>
      <c r="F69" s="93"/>
      <c r="G69" s="93"/>
    </row>
    <row r="70" spans="1:7" hidden="1" x14ac:dyDescent="0.25">
      <c r="A70" s="4">
        <v>1</v>
      </c>
      <c r="B70" s="16" t="s">
        <v>271</v>
      </c>
      <c r="C70" s="6"/>
      <c r="D70" s="93"/>
      <c r="E70" s="93"/>
      <c r="F70" s="93"/>
      <c r="G70" s="93"/>
    </row>
    <row r="71" spans="1:7" hidden="1" x14ac:dyDescent="0.25">
      <c r="A71" s="4">
        <v>1</v>
      </c>
      <c r="B71" s="152" t="s">
        <v>282</v>
      </c>
      <c r="C71" s="6"/>
      <c r="D71" s="93"/>
      <c r="E71" s="93"/>
      <c r="F71" s="93"/>
      <c r="G71" s="93"/>
    </row>
    <row r="72" spans="1:7" hidden="1" x14ac:dyDescent="0.25">
      <c r="A72" s="4">
        <v>1</v>
      </c>
      <c r="B72" s="24" t="s">
        <v>144</v>
      </c>
      <c r="C72" s="6"/>
      <c r="D72" s="93"/>
      <c r="E72" s="93"/>
      <c r="F72" s="93"/>
      <c r="G72" s="93"/>
    </row>
    <row r="73" spans="1:7" hidden="1" x14ac:dyDescent="0.25">
      <c r="A73" s="4">
        <v>1</v>
      </c>
      <c r="B73" s="152" t="s">
        <v>191</v>
      </c>
      <c r="C73" s="6"/>
      <c r="D73" s="93"/>
      <c r="E73" s="93"/>
      <c r="F73" s="93"/>
      <c r="G73" s="93"/>
    </row>
    <row r="74" spans="1:7" ht="30" hidden="1" x14ac:dyDescent="0.25">
      <c r="A74" s="4">
        <v>1</v>
      </c>
      <c r="B74" s="24" t="s">
        <v>145</v>
      </c>
      <c r="C74" s="6"/>
      <c r="D74" s="93">
        <v>26133</v>
      </c>
      <c r="E74" s="93"/>
      <c r="F74" s="93"/>
      <c r="G74" s="93"/>
    </row>
    <row r="75" spans="1:7" hidden="1" x14ac:dyDescent="0.25">
      <c r="A75" s="4">
        <v>1</v>
      </c>
      <c r="B75" s="153" t="s">
        <v>208</v>
      </c>
      <c r="C75" s="6"/>
      <c r="D75" s="93">
        <v>11430</v>
      </c>
      <c r="E75" s="93"/>
      <c r="F75" s="93"/>
      <c r="G75" s="93"/>
    </row>
    <row r="76" spans="1:7" hidden="1" x14ac:dyDescent="0.25">
      <c r="A76" s="4">
        <v>1</v>
      </c>
      <c r="B76" s="229" t="s">
        <v>268</v>
      </c>
      <c r="C76" s="6"/>
      <c r="D76" s="93">
        <v>6650</v>
      </c>
      <c r="E76" s="93"/>
      <c r="F76" s="93"/>
      <c r="G76" s="93"/>
    </row>
    <row r="77" spans="1:7" ht="19.5" hidden="1" customHeight="1" x14ac:dyDescent="0.25">
      <c r="A77" s="4">
        <v>1</v>
      </c>
      <c r="B77" s="14" t="s">
        <v>197</v>
      </c>
      <c r="C77" s="6"/>
      <c r="D77" s="78">
        <f>D49+ROUND(D72*3.2,0)+D74</f>
        <v>45660</v>
      </c>
      <c r="E77" s="93"/>
      <c r="F77" s="93"/>
      <c r="G77" s="93"/>
    </row>
    <row r="78" spans="1:7" ht="17.25" hidden="1" customHeight="1" x14ac:dyDescent="0.25">
      <c r="A78" s="4">
        <v>1</v>
      </c>
      <c r="B78" s="239" t="s">
        <v>196</v>
      </c>
      <c r="C78" s="238"/>
      <c r="D78" s="78">
        <f>D47+D77</f>
        <v>307492</v>
      </c>
      <c r="E78" s="93"/>
      <c r="F78" s="93"/>
      <c r="G78" s="93"/>
    </row>
    <row r="79" spans="1:7" hidden="1" x14ac:dyDescent="0.25">
      <c r="A79" s="4">
        <v>1</v>
      </c>
      <c r="B79" s="142" t="s">
        <v>147</v>
      </c>
      <c r="C79" s="238"/>
      <c r="D79" s="78"/>
      <c r="E79" s="93"/>
      <c r="F79" s="93"/>
      <c r="G79" s="93"/>
    </row>
    <row r="80" spans="1:7" hidden="1" x14ac:dyDescent="0.25">
      <c r="A80" s="4">
        <v>1</v>
      </c>
      <c r="B80" s="16" t="s">
        <v>21</v>
      </c>
      <c r="C80" s="238"/>
      <c r="D80" s="93">
        <v>1100</v>
      </c>
      <c r="E80" s="93"/>
      <c r="F80" s="93"/>
      <c r="G80" s="93"/>
    </row>
    <row r="81" spans="1:7" ht="30" hidden="1" x14ac:dyDescent="0.25">
      <c r="A81" s="4">
        <v>1</v>
      </c>
      <c r="B81" s="26" t="s">
        <v>22</v>
      </c>
      <c r="C81" s="238"/>
      <c r="D81" s="93">
        <v>500</v>
      </c>
      <c r="E81" s="93"/>
      <c r="F81" s="93"/>
      <c r="G81" s="93"/>
    </row>
    <row r="82" spans="1:7" hidden="1" x14ac:dyDescent="0.25">
      <c r="A82" s="4">
        <v>1</v>
      </c>
      <c r="B82" s="26" t="s">
        <v>39</v>
      </c>
      <c r="C82" s="238"/>
      <c r="D82" s="93">
        <f>600</f>
        <v>600</v>
      </c>
      <c r="E82" s="93"/>
      <c r="F82" s="93"/>
      <c r="G82" s="93"/>
    </row>
    <row r="83" spans="1:7" hidden="1" x14ac:dyDescent="0.25">
      <c r="A83" s="4">
        <v>1</v>
      </c>
      <c r="B83" s="72" t="s">
        <v>8</v>
      </c>
      <c r="C83" s="8"/>
      <c r="D83" s="93"/>
      <c r="E83" s="93"/>
      <c r="F83" s="93"/>
      <c r="G83" s="93"/>
    </row>
    <row r="84" spans="1:7" hidden="1" x14ac:dyDescent="0.25">
      <c r="A84" s="4">
        <v>1</v>
      </c>
      <c r="B84" s="20" t="s">
        <v>172</v>
      </c>
      <c r="C84" s="8"/>
      <c r="D84" s="93"/>
      <c r="E84" s="93"/>
      <c r="F84" s="93"/>
      <c r="G84" s="93"/>
    </row>
    <row r="85" spans="1:7" hidden="1" x14ac:dyDescent="0.25">
      <c r="A85" s="4">
        <v>1</v>
      </c>
      <c r="B85" s="10" t="s">
        <v>16</v>
      </c>
      <c r="C85" s="8">
        <v>300</v>
      </c>
      <c r="D85" s="5">
        <v>31</v>
      </c>
      <c r="E85" s="12">
        <v>9.8000000000000007</v>
      </c>
      <c r="F85" s="93">
        <f t="shared" ref="F85:F90" si="2">ROUND(G85/C85,0)</f>
        <v>1</v>
      </c>
      <c r="G85" s="93">
        <f t="shared" ref="G85:G90" si="3">ROUND(D85*E85,0)</f>
        <v>304</v>
      </c>
    </row>
    <row r="86" spans="1:7" hidden="1" x14ac:dyDescent="0.25">
      <c r="A86" s="4">
        <v>1</v>
      </c>
      <c r="B86" s="10" t="s">
        <v>14</v>
      </c>
      <c r="C86" s="8">
        <v>300</v>
      </c>
      <c r="D86" s="5">
        <v>70</v>
      </c>
      <c r="E86" s="12">
        <v>8.3000000000000007</v>
      </c>
      <c r="F86" s="93">
        <f t="shared" si="2"/>
        <v>2</v>
      </c>
      <c r="G86" s="93">
        <f t="shared" si="3"/>
        <v>581</v>
      </c>
    </row>
    <row r="87" spans="1:7" hidden="1" x14ac:dyDescent="0.25">
      <c r="A87" s="4">
        <v>1</v>
      </c>
      <c r="B87" s="10" t="s">
        <v>125</v>
      </c>
      <c r="C87" s="8">
        <v>300</v>
      </c>
      <c r="D87" s="5">
        <v>136</v>
      </c>
      <c r="E87" s="12">
        <v>8</v>
      </c>
      <c r="F87" s="93">
        <f t="shared" si="2"/>
        <v>4</v>
      </c>
      <c r="G87" s="93">
        <f t="shared" si="3"/>
        <v>1088</v>
      </c>
    </row>
    <row r="88" spans="1:7" hidden="1" x14ac:dyDescent="0.25">
      <c r="A88" s="4">
        <v>1</v>
      </c>
      <c r="B88" s="10" t="s">
        <v>15</v>
      </c>
      <c r="C88" s="8">
        <v>300</v>
      </c>
      <c r="D88" s="5">
        <v>74</v>
      </c>
      <c r="E88" s="12">
        <v>9.1</v>
      </c>
      <c r="F88" s="93">
        <f t="shared" si="2"/>
        <v>2</v>
      </c>
      <c r="G88" s="93">
        <f t="shared" si="3"/>
        <v>673</v>
      </c>
    </row>
    <row r="89" spans="1:7" hidden="1" x14ac:dyDescent="0.25">
      <c r="A89" s="4">
        <v>1</v>
      </c>
      <c r="B89" s="10" t="s">
        <v>13</v>
      </c>
      <c r="C89" s="8">
        <v>300</v>
      </c>
      <c r="D89" s="8">
        <v>57</v>
      </c>
      <c r="E89" s="12">
        <v>10.4</v>
      </c>
      <c r="F89" s="93">
        <f t="shared" si="2"/>
        <v>2</v>
      </c>
      <c r="G89" s="93">
        <f t="shared" si="3"/>
        <v>593</v>
      </c>
    </row>
    <row r="90" spans="1:7" hidden="1" x14ac:dyDescent="0.25">
      <c r="A90" s="4">
        <v>1</v>
      </c>
      <c r="B90" s="10" t="s">
        <v>24</v>
      </c>
      <c r="C90" s="8">
        <v>300</v>
      </c>
      <c r="D90" s="8">
        <v>36</v>
      </c>
      <c r="E90" s="12">
        <v>8.1999999999999993</v>
      </c>
      <c r="F90" s="93">
        <f t="shared" si="2"/>
        <v>1</v>
      </c>
      <c r="G90" s="93">
        <f t="shared" si="3"/>
        <v>295</v>
      </c>
    </row>
    <row r="91" spans="1:7" hidden="1" x14ac:dyDescent="0.25">
      <c r="A91" s="4">
        <v>1</v>
      </c>
      <c r="B91" s="21" t="s">
        <v>10</v>
      </c>
      <c r="C91" s="11"/>
      <c r="D91" s="78">
        <f>SUM(D85:D90)</f>
        <v>404</v>
      </c>
      <c r="E91" s="101">
        <f>G91/D91</f>
        <v>8.7475247524752469</v>
      </c>
      <c r="F91" s="78">
        <f>SUM(F85:F90)</f>
        <v>12</v>
      </c>
      <c r="G91" s="78">
        <f>SUM(G85:G90)</f>
        <v>3534</v>
      </c>
    </row>
    <row r="92" spans="1:7" hidden="1" x14ac:dyDescent="0.25">
      <c r="A92" s="4">
        <v>1</v>
      </c>
      <c r="B92" s="72" t="s">
        <v>23</v>
      </c>
      <c r="C92" s="11"/>
      <c r="D92" s="78"/>
      <c r="E92" s="101"/>
      <c r="F92" s="78"/>
      <c r="G92" s="78"/>
    </row>
    <row r="93" spans="1:7" hidden="1" x14ac:dyDescent="0.25">
      <c r="A93" s="4">
        <v>1</v>
      </c>
      <c r="B93" s="131" t="s">
        <v>173</v>
      </c>
      <c r="C93" s="8">
        <v>240</v>
      </c>
      <c r="D93" s="8">
        <v>1740</v>
      </c>
      <c r="E93" s="12">
        <v>8</v>
      </c>
      <c r="F93" s="93">
        <f>ROUND(G93/C93,0)</f>
        <v>58</v>
      </c>
      <c r="G93" s="93">
        <f>ROUND(D93*E93,0)</f>
        <v>13920</v>
      </c>
    </row>
    <row r="94" spans="1:7" ht="19.5" hidden="1" customHeight="1" x14ac:dyDescent="0.25">
      <c r="A94" s="4">
        <v>1</v>
      </c>
      <c r="B94" s="22" t="s">
        <v>142</v>
      </c>
      <c r="C94" s="240"/>
      <c r="D94" s="78">
        <f>D91+D93</f>
        <v>2144</v>
      </c>
      <c r="E94" s="101">
        <f>G94/D94</f>
        <v>8.1408582089552244</v>
      </c>
      <c r="F94" s="78">
        <f>F91+F93</f>
        <v>70</v>
      </c>
      <c r="G94" s="78">
        <f>G91+G93</f>
        <v>17454</v>
      </c>
    </row>
    <row r="95" spans="1:7" ht="15.75" hidden="1" thickBot="1" x14ac:dyDescent="0.3">
      <c r="A95" s="4">
        <v>1</v>
      </c>
      <c r="B95" s="95" t="s">
        <v>11</v>
      </c>
      <c r="C95" s="98"/>
      <c r="D95" s="241"/>
      <c r="E95" s="241"/>
      <c r="F95" s="241"/>
      <c r="G95" s="241"/>
    </row>
    <row r="96" spans="1:7" x14ac:dyDescent="0.25">
      <c r="A96" s="4">
        <v>1</v>
      </c>
      <c r="B96" s="29"/>
      <c r="C96" s="242"/>
      <c r="D96" s="93"/>
      <c r="E96" s="93"/>
      <c r="F96" s="93"/>
      <c r="G96" s="93"/>
    </row>
    <row r="97" spans="1:7" s="4" customFormat="1" x14ac:dyDescent="0.25">
      <c r="A97" s="4">
        <v>1</v>
      </c>
      <c r="B97" s="520" t="s">
        <v>119</v>
      </c>
      <c r="C97" s="11"/>
      <c r="D97" s="93"/>
      <c r="E97" s="93"/>
      <c r="F97" s="93"/>
      <c r="G97" s="93"/>
    </row>
    <row r="98" spans="1:7" s="4" customFormat="1" x14ac:dyDescent="0.25">
      <c r="A98" s="4">
        <v>1</v>
      </c>
      <c r="B98" s="9" t="s">
        <v>5</v>
      </c>
      <c r="C98" s="11"/>
      <c r="D98" s="93"/>
      <c r="E98" s="93"/>
      <c r="F98" s="93"/>
      <c r="G98" s="93"/>
    </row>
    <row r="99" spans="1:7" s="4" customFormat="1" x14ac:dyDescent="0.25">
      <c r="A99" s="4">
        <v>1</v>
      </c>
      <c r="B99" s="10" t="s">
        <v>24</v>
      </c>
      <c r="C99" s="28">
        <v>340</v>
      </c>
      <c r="D99" s="93">
        <v>1560</v>
      </c>
      <c r="E99" s="12">
        <v>11.7</v>
      </c>
      <c r="F99" s="93">
        <f t="shared" ref="F99:F106" si="4">ROUND(G99/C99,0)</f>
        <v>54</v>
      </c>
      <c r="G99" s="93">
        <f t="shared" ref="G99:G106" si="5">ROUND(D99*E99,0)</f>
        <v>18252</v>
      </c>
    </row>
    <row r="100" spans="1:7" s="4" customFormat="1" x14ac:dyDescent="0.25">
      <c r="A100" s="4">
        <v>1</v>
      </c>
      <c r="B100" s="13" t="s">
        <v>25</v>
      </c>
      <c r="C100" s="28">
        <v>340</v>
      </c>
      <c r="D100" s="93">
        <v>1550</v>
      </c>
      <c r="E100" s="12">
        <v>11</v>
      </c>
      <c r="F100" s="93">
        <f t="shared" si="4"/>
        <v>50</v>
      </c>
      <c r="G100" s="93">
        <f t="shared" si="5"/>
        <v>17050</v>
      </c>
    </row>
    <row r="101" spans="1:7" s="4" customFormat="1" x14ac:dyDescent="0.25">
      <c r="A101" s="4">
        <v>1</v>
      </c>
      <c r="B101" s="13" t="s">
        <v>13</v>
      </c>
      <c r="C101" s="28">
        <v>340</v>
      </c>
      <c r="D101" s="93">
        <v>1810</v>
      </c>
      <c r="E101" s="12">
        <v>8.6999999999999993</v>
      </c>
      <c r="F101" s="93">
        <f t="shared" si="4"/>
        <v>46</v>
      </c>
      <c r="G101" s="93">
        <f t="shared" si="5"/>
        <v>15747</v>
      </c>
    </row>
    <row r="102" spans="1:7" s="4" customFormat="1" x14ac:dyDescent="0.25">
      <c r="A102" s="4">
        <v>1</v>
      </c>
      <c r="B102" s="13" t="s">
        <v>26</v>
      </c>
      <c r="C102" s="28">
        <v>340</v>
      </c>
      <c r="D102" s="93">
        <v>1170</v>
      </c>
      <c r="E102" s="12">
        <v>10.3</v>
      </c>
      <c r="F102" s="93">
        <f t="shared" si="4"/>
        <v>35</v>
      </c>
      <c r="G102" s="93">
        <f t="shared" si="5"/>
        <v>12051</v>
      </c>
    </row>
    <row r="103" spans="1:7" s="4" customFormat="1" x14ac:dyDescent="0.25">
      <c r="A103" s="4">
        <v>1</v>
      </c>
      <c r="B103" s="10" t="s">
        <v>27</v>
      </c>
      <c r="C103" s="8">
        <v>340</v>
      </c>
      <c r="D103" s="93">
        <v>2100</v>
      </c>
      <c r="E103" s="12">
        <v>6</v>
      </c>
      <c r="F103" s="93">
        <f t="shared" si="4"/>
        <v>37</v>
      </c>
      <c r="G103" s="93">
        <f t="shared" si="5"/>
        <v>12600</v>
      </c>
    </row>
    <row r="104" spans="1:7" x14ac:dyDescent="0.25">
      <c r="A104" s="4">
        <v>1</v>
      </c>
      <c r="B104" s="26" t="s">
        <v>58</v>
      </c>
      <c r="C104" s="8">
        <v>280</v>
      </c>
      <c r="D104" s="93">
        <v>1550</v>
      </c>
      <c r="E104" s="12">
        <v>5.7</v>
      </c>
      <c r="F104" s="93">
        <f t="shared" si="4"/>
        <v>32</v>
      </c>
      <c r="G104" s="93">
        <f t="shared" si="5"/>
        <v>8835</v>
      </c>
    </row>
    <row r="105" spans="1:7" x14ac:dyDescent="0.25">
      <c r="A105" s="4">
        <v>1</v>
      </c>
      <c r="B105" s="10" t="s">
        <v>28</v>
      </c>
      <c r="C105" s="8">
        <v>300</v>
      </c>
      <c r="D105" s="93">
        <v>340</v>
      </c>
      <c r="E105" s="12">
        <v>7.5</v>
      </c>
      <c r="F105" s="93">
        <f>ROUND(G105/C105,0)</f>
        <v>9</v>
      </c>
      <c r="G105" s="93">
        <f>ROUND(D105*E105,0)</f>
        <v>2550</v>
      </c>
    </row>
    <row r="106" spans="1:7" x14ac:dyDescent="0.25">
      <c r="A106" s="4">
        <v>1</v>
      </c>
      <c r="B106" s="10" t="s">
        <v>254</v>
      </c>
      <c r="C106" s="8">
        <v>300</v>
      </c>
      <c r="D106" s="93">
        <v>300</v>
      </c>
      <c r="E106" s="12">
        <v>7.5</v>
      </c>
      <c r="F106" s="93">
        <f t="shared" si="4"/>
        <v>8</v>
      </c>
      <c r="G106" s="93">
        <f t="shared" si="5"/>
        <v>2250</v>
      </c>
    </row>
    <row r="107" spans="1:7" x14ac:dyDescent="0.25">
      <c r="A107" s="4">
        <v>1</v>
      </c>
      <c r="B107" s="14" t="s">
        <v>6</v>
      </c>
      <c r="C107" s="8"/>
      <c r="D107" s="78">
        <f>SUM(D99:D106)</f>
        <v>10380</v>
      </c>
      <c r="E107" s="101">
        <f>G107/D107</f>
        <v>8.6064547206165702</v>
      </c>
      <c r="F107" s="78">
        <f>SUM(F99:F106)</f>
        <v>271</v>
      </c>
      <c r="G107" s="78">
        <f>SUM(G99:G106)</f>
        <v>89335</v>
      </c>
    </row>
    <row r="108" spans="1:7" x14ac:dyDescent="0.25">
      <c r="A108" s="4">
        <v>1</v>
      </c>
      <c r="B108" s="15" t="s">
        <v>7</v>
      </c>
      <c r="C108" s="224"/>
      <c r="D108" s="225"/>
      <c r="E108" s="93"/>
      <c r="F108" s="93"/>
      <c r="G108" s="93"/>
    </row>
    <row r="109" spans="1:7" ht="30" x14ac:dyDescent="0.25">
      <c r="A109" s="4">
        <v>1</v>
      </c>
      <c r="B109" s="24" t="s">
        <v>284</v>
      </c>
      <c r="C109" s="224"/>
      <c r="D109" s="228">
        <v>4000</v>
      </c>
      <c r="E109" s="93"/>
      <c r="F109" s="93"/>
      <c r="G109" s="93"/>
    </row>
    <row r="110" spans="1:7" x14ac:dyDescent="0.25">
      <c r="A110" s="4">
        <v>1</v>
      </c>
      <c r="B110" s="153" t="s">
        <v>208</v>
      </c>
      <c r="C110" s="224"/>
      <c r="D110" s="228"/>
      <c r="E110" s="93"/>
      <c r="F110" s="93"/>
      <c r="G110" s="93"/>
    </row>
    <row r="111" spans="1:7" x14ac:dyDescent="0.25">
      <c r="A111" s="4">
        <v>1</v>
      </c>
      <c r="B111" s="229" t="s">
        <v>268</v>
      </c>
      <c r="C111" s="224"/>
      <c r="D111" s="228">
        <v>4000</v>
      </c>
      <c r="E111" s="93"/>
      <c r="F111" s="93"/>
      <c r="G111" s="93"/>
    </row>
    <row r="112" spans="1:7" x14ac:dyDescent="0.25">
      <c r="A112" s="4">
        <v>1</v>
      </c>
      <c r="B112" s="14" t="s">
        <v>197</v>
      </c>
      <c r="C112" s="224"/>
      <c r="D112" s="230">
        <f>D109</f>
        <v>4000</v>
      </c>
      <c r="E112" s="93"/>
      <c r="F112" s="93"/>
      <c r="G112" s="93"/>
    </row>
    <row r="113" spans="1:7" x14ac:dyDescent="0.25">
      <c r="A113" s="4">
        <v>1</v>
      </c>
      <c r="B113" s="142" t="s">
        <v>147</v>
      </c>
      <c r="C113" s="8"/>
      <c r="D113" s="93"/>
      <c r="E113" s="93"/>
      <c r="F113" s="93"/>
      <c r="G113" s="93"/>
    </row>
    <row r="114" spans="1:7" x14ac:dyDescent="0.25">
      <c r="A114" s="4">
        <v>1</v>
      </c>
      <c r="B114" s="26" t="s">
        <v>21</v>
      </c>
      <c r="C114" s="8"/>
      <c r="D114" s="93">
        <v>2400</v>
      </c>
      <c r="E114" s="78"/>
      <c r="F114" s="93"/>
      <c r="G114" s="93"/>
    </row>
    <row r="115" spans="1:7" ht="30" x14ac:dyDescent="0.25">
      <c r="A115" s="4">
        <v>1</v>
      </c>
      <c r="B115" s="26" t="s">
        <v>22</v>
      </c>
      <c r="C115" s="8"/>
      <c r="D115" s="93">
        <v>100</v>
      </c>
      <c r="E115" s="93"/>
      <c r="F115" s="93"/>
      <c r="G115" s="93"/>
    </row>
    <row r="116" spans="1:7" ht="19.5" customHeight="1" x14ac:dyDescent="0.25">
      <c r="A116" s="4">
        <v>1</v>
      </c>
      <c r="B116" s="72" t="s">
        <v>8</v>
      </c>
      <c r="C116" s="8"/>
      <c r="D116" s="93"/>
      <c r="E116" s="12"/>
      <c r="F116" s="93"/>
      <c r="G116" s="93"/>
    </row>
    <row r="117" spans="1:7" x14ac:dyDescent="0.25">
      <c r="A117" s="4">
        <v>1</v>
      </c>
      <c r="B117" s="20" t="s">
        <v>172</v>
      </c>
      <c r="C117" s="8"/>
      <c r="D117" s="93"/>
      <c r="E117" s="12"/>
      <c r="F117" s="93"/>
      <c r="G117" s="93"/>
    </row>
    <row r="118" spans="1:7" x14ac:dyDescent="0.25">
      <c r="A118" s="4">
        <v>1</v>
      </c>
      <c r="B118" s="10" t="s">
        <v>24</v>
      </c>
      <c r="C118" s="8">
        <v>300</v>
      </c>
      <c r="D118" s="5">
        <v>90</v>
      </c>
      <c r="E118" s="12">
        <v>9</v>
      </c>
      <c r="F118" s="93">
        <f>ROUND(G118/C118,0)</f>
        <v>3</v>
      </c>
      <c r="G118" s="93">
        <f>ROUND(D118*E118,0)</f>
        <v>810</v>
      </c>
    </row>
    <row r="119" spans="1:7" x14ac:dyDescent="0.25">
      <c r="A119" s="4">
        <v>1</v>
      </c>
      <c r="B119" s="10" t="s">
        <v>27</v>
      </c>
      <c r="C119" s="8">
        <v>300</v>
      </c>
      <c r="D119" s="5">
        <v>1380</v>
      </c>
      <c r="E119" s="12">
        <v>4</v>
      </c>
      <c r="F119" s="93">
        <f>ROUND(G119/C119,0)</f>
        <v>18</v>
      </c>
      <c r="G119" s="93">
        <f>ROUND(D119*E119,0)</f>
        <v>5520</v>
      </c>
    </row>
    <row r="120" spans="1:7" x14ac:dyDescent="0.25">
      <c r="A120" s="4">
        <v>1</v>
      </c>
      <c r="B120" s="163" t="s">
        <v>10</v>
      </c>
      <c r="C120" s="163"/>
      <c r="D120" s="243">
        <f>D118+D119</f>
        <v>1470</v>
      </c>
      <c r="E120" s="244">
        <f>G120/D120</f>
        <v>4.3061224489795915</v>
      </c>
      <c r="F120" s="243">
        <f>F118+F119</f>
        <v>21</v>
      </c>
      <c r="G120" s="243">
        <f>G118+G119</f>
        <v>6330</v>
      </c>
    </row>
    <row r="121" spans="1:7" ht="16.5" customHeight="1" x14ac:dyDescent="0.25">
      <c r="A121" s="4">
        <v>1</v>
      </c>
      <c r="B121" s="22" t="s">
        <v>142</v>
      </c>
      <c r="C121" s="240"/>
      <c r="D121" s="78">
        <f>D120</f>
        <v>1470</v>
      </c>
      <c r="E121" s="7">
        <f>E120</f>
        <v>4.3061224489795915</v>
      </c>
      <c r="F121" s="78">
        <f>F120</f>
        <v>21</v>
      </c>
      <c r="G121" s="78">
        <f>G120</f>
        <v>6330</v>
      </c>
    </row>
    <row r="122" spans="1:7" s="4" customFormat="1" thickBot="1" x14ac:dyDescent="0.25">
      <c r="A122" s="4">
        <v>1</v>
      </c>
      <c r="B122" s="245" t="s">
        <v>11</v>
      </c>
      <c r="C122" s="246"/>
      <c r="D122" s="246"/>
      <c r="E122" s="246"/>
      <c r="F122" s="246"/>
      <c r="G122" s="246"/>
    </row>
    <row r="123" spans="1:7" ht="24.75" hidden="1" customHeight="1" x14ac:dyDescent="0.25">
      <c r="A123" s="4">
        <v>1</v>
      </c>
      <c r="B123" s="247" t="s">
        <v>110</v>
      </c>
      <c r="C123" s="222"/>
      <c r="D123" s="236"/>
      <c r="E123" s="236"/>
      <c r="F123" s="236"/>
      <c r="G123" s="236"/>
    </row>
    <row r="124" spans="1:7" hidden="1" x14ac:dyDescent="0.25">
      <c r="A124" s="4">
        <v>1</v>
      </c>
      <c r="B124" s="9" t="s">
        <v>5</v>
      </c>
      <c r="C124" s="8"/>
      <c r="D124" s="93"/>
      <c r="E124" s="93"/>
      <c r="F124" s="93"/>
      <c r="G124" s="93"/>
    </row>
    <row r="125" spans="1:7" hidden="1" x14ac:dyDescent="0.25">
      <c r="A125" s="4">
        <v>1</v>
      </c>
      <c r="B125" s="10" t="s">
        <v>16</v>
      </c>
      <c r="C125" s="8">
        <v>320</v>
      </c>
      <c r="D125" s="93">
        <v>860</v>
      </c>
      <c r="E125" s="12">
        <v>12.7</v>
      </c>
      <c r="F125" s="93">
        <f>ROUND(G125/C125,0)</f>
        <v>34</v>
      </c>
      <c r="G125" s="93">
        <f>ROUND(D125*E125,0)</f>
        <v>10922</v>
      </c>
    </row>
    <row r="126" spans="1:7" hidden="1" x14ac:dyDescent="0.25">
      <c r="A126" s="4">
        <v>1</v>
      </c>
      <c r="B126" s="10" t="s">
        <v>29</v>
      </c>
      <c r="C126" s="8">
        <v>320</v>
      </c>
      <c r="D126" s="93">
        <v>262</v>
      </c>
      <c r="E126" s="12">
        <v>10.9</v>
      </c>
      <c r="F126" s="93">
        <f>ROUND(G126/C126,0)</f>
        <v>9</v>
      </c>
      <c r="G126" s="93">
        <f>ROUND(D126*E126,0)</f>
        <v>2856</v>
      </c>
    </row>
    <row r="127" spans="1:7" hidden="1" x14ac:dyDescent="0.25">
      <c r="A127" s="4">
        <v>1</v>
      </c>
      <c r="B127" s="10" t="s">
        <v>30</v>
      </c>
      <c r="C127" s="8">
        <v>320</v>
      </c>
      <c r="D127" s="93">
        <v>620</v>
      </c>
      <c r="E127" s="12">
        <v>11.3</v>
      </c>
      <c r="F127" s="93">
        <f>ROUND(G127/C127,0)</f>
        <v>22</v>
      </c>
      <c r="G127" s="93">
        <f>ROUND(D127*E127,0)</f>
        <v>7006</v>
      </c>
    </row>
    <row r="128" spans="1:7" hidden="1" x14ac:dyDescent="0.25">
      <c r="A128" s="4">
        <v>1</v>
      </c>
      <c r="B128" s="14" t="s">
        <v>6</v>
      </c>
      <c r="C128" s="11">
        <v>320</v>
      </c>
      <c r="D128" s="78">
        <f>D125+D126+D127</f>
        <v>1742</v>
      </c>
      <c r="E128" s="101">
        <f>G128/D128</f>
        <v>11.931113662456946</v>
      </c>
      <c r="F128" s="78">
        <f>F125+F126+F127</f>
        <v>65</v>
      </c>
      <c r="G128" s="78">
        <f>G125+G126+G127</f>
        <v>20784</v>
      </c>
    </row>
    <row r="129" spans="1:10" s="4" customFormat="1" hidden="1" x14ac:dyDescent="0.25">
      <c r="A129" s="4">
        <v>1</v>
      </c>
      <c r="B129" s="15" t="s">
        <v>199</v>
      </c>
      <c r="C129" s="6"/>
      <c r="D129" s="93"/>
      <c r="E129" s="93"/>
      <c r="F129" s="93"/>
      <c r="G129" s="93"/>
    </row>
    <row r="130" spans="1:10" s="4" customFormat="1" hidden="1" x14ac:dyDescent="0.25">
      <c r="A130" s="4">
        <v>1</v>
      </c>
      <c r="B130" s="16" t="s">
        <v>146</v>
      </c>
      <c r="C130" s="6"/>
      <c r="D130" s="93">
        <f>D131+D132+D133+D134</f>
        <v>11975</v>
      </c>
      <c r="E130" s="93"/>
      <c r="F130" s="93"/>
      <c r="G130" s="93"/>
    </row>
    <row r="131" spans="1:10" s="4" customFormat="1" hidden="1" x14ac:dyDescent="0.25">
      <c r="A131" s="4">
        <v>1</v>
      </c>
      <c r="B131" s="16" t="s">
        <v>192</v>
      </c>
      <c r="C131" s="6"/>
      <c r="D131" s="93"/>
      <c r="E131" s="93"/>
      <c r="F131" s="93"/>
      <c r="G131" s="93"/>
    </row>
    <row r="132" spans="1:10" s="4" customFormat="1" ht="30" hidden="1" x14ac:dyDescent="0.25">
      <c r="A132" s="4">
        <v>1</v>
      </c>
      <c r="B132" s="16" t="s">
        <v>227</v>
      </c>
      <c r="C132" s="6"/>
      <c r="D132" s="93">
        <v>1000</v>
      </c>
      <c r="E132" s="93"/>
      <c r="F132" s="93"/>
      <c r="G132" s="93"/>
    </row>
    <row r="133" spans="1:10" s="4" customFormat="1" ht="30" hidden="1" x14ac:dyDescent="0.25">
      <c r="A133" s="4">
        <v>1</v>
      </c>
      <c r="B133" s="16" t="s">
        <v>228</v>
      </c>
      <c r="C133" s="6"/>
      <c r="D133" s="93">
        <v>300</v>
      </c>
      <c r="E133" s="93"/>
      <c r="F133" s="93"/>
      <c r="G133" s="93"/>
    </row>
    <row r="134" spans="1:10" s="4" customFormat="1" hidden="1" x14ac:dyDescent="0.25">
      <c r="A134" s="4">
        <v>1</v>
      </c>
      <c r="B134" s="16" t="s">
        <v>229</v>
      </c>
      <c r="C134" s="6"/>
      <c r="D134" s="93">
        <v>10675</v>
      </c>
      <c r="E134" s="93"/>
      <c r="F134" s="93"/>
      <c r="G134" s="93"/>
      <c r="H134" s="248"/>
      <c r="J134" s="248"/>
    </row>
    <row r="135" spans="1:10" s="4" customFormat="1" hidden="1" x14ac:dyDescent="0.25">
      <c r="A135" s="4">
        <v>1</v>
      </c>
      <c r="B135" s="24" t="s">
        <v>144</v>
      </c>
      <c r="C135" s="6"/>
      <c r="D135" s="93">
        <v>30265</v>
      </c>
      <c r="E135" s="93"/>
      <c r="F135" s="93"/>
      <c r="G135" s="93"/>
    </row>
    <row r="136" spans="1:10" s="4" customFormat="1" hidden="1" x14ac:dyDescent="0.25">
      <c r="A136" s="4">
        <v>1</v>
      </c>
      <c r="B136" s="152" t="s">
        <v>191</v>
      </c>
      <c r="C136" s="6"/>
      <c r="D136" s="93"/>
      <c r="E136" s="93"/>
      <c r="F136" s="93"/>
      <c r="G136" s="93"/>
    </row>
    <row r="137" spans="1:10" s="4" customFormat="1" hidden="1" x14ac:dyDescent="0.25">
      <c r="A137" s="4">
        <v>1</v>
      </c>
      <c r="B137" s="17" t="s">
        <v>165</v>
      </c>
      <c r="C137" s="6"/>
      <c r="D137" s="78">
        <f>D130+ROUND(D135*3.2,0)</f>
        <v>108823</v>
      </c>
      <c r="E137" s="93"/>
      <c r="F137" s="93"/>
      <c r="G137" s="93"/>
      <c r="I137" s="248"/>
    </row>
    <row r="138" spans="1:10" s="4" customFormat="1" hidden="1" x14ac:dyDescent="0.25">
      <c r="A138" s="4">
        <v>1</v>
      </c>
      <c r="B138" s="15" t="s">
        <v>198</v>
      </c>
      <c r="C138" s="6"/>
      <c r="D138" s="93"/>
      <c r="E138" s="93"/>
      <c r="F138" s="93"/>
      <c r="G138" s="93"/>
    </row>
    <row r="139" spans="1:10" s="4" customFormat="1" hidden="1" x14ac:dyDescent="0.25">
      <c r="A139" s="4">
        <v>1</v>
      </c>
      <c r="B139" s="16" t="s">
        <v>146</v>
      </c>
      <c r="C139" s="6"/>
      <c r="D139" s="93">
        <f>D140+D141+D148+D156+D157+D158+D159+D160</f>
        <v>61057</v>
      </c>
      <c r="E139" s="93"/>
      <c r="F139" s="93"/>
      <c r="G139" s="93"/>
    </row>
    <row r="140" spans="1:10" s="4" customFormat="1" hidden="1" x14ac:dyDescent="0.25">
      <c r="A140" s="4">
        <v>1</v>
      </c>
      <c r="B140" s="16" t="s">
        <v>192</v>
      </c>
      <c r="C140" s="6"/>
      <c r="D140" s="93"/>
      <c r="E140" s="93"/>
      <c r="F140" s="93"/>
      <c r="G140" s="93"/>
    </row>
    <row r="141" spans="1:10" s="4" customFormat="1" ht="30" hidden="1" x14ac:dyDescent="0.25">
      <c r="A141" s="4">
        <v>1</v>
      </c>
      <c r="B141" s="16" t="s">
        <v>193</v>
      </c>
      <c r="C141" s="6"/>
      <c r="D141" s="110">
        <f>D142+D143+D144+D146</f>
        <v>1249</v>
      </c>
      <c r="E141" s="93"/>
      <c r="F141" s="93"/>
      <c r="G141" s="93"/>
    </row>
    <row r="142" spans="1:10" s="4" customFormat="1" ht="30" hidden="1" x14ac:dyDescent="0.25">
      <c r="A142" s="4">
        <v>1</v>
      </c>
      <c r="B142" s="16" t="s">
        <v>194</v>
      </c>
      <c r="C142" s="6"/>
      <c r="D142" s="110"/>
      <c r="E142" s="93"/>
      <c r="F142" s="93"/>
      <c r="G142" s="93"/>
    </row>
    <row r="143" spans="1:10" s="4" customFormat="1" ht="30" hidden="1" x14ac:dyDescent="0.25">
      <c r="A143" s="4">
        <v>1</v>
      </c>
      <c r="B143" s="16" t="s">
        <v>195</v>
      </c>
      <c r="C143" s="6"/>
      <c r="D143" s="110"/>
      <c r="E143" s="93"/>
      <c r="F143" s="93"/>
      <c r="G143" s="93"/>
    </row>
    <row r="144" spans="1:10" s="4" customFormat="1" ht="45" hidden="1" x14ac:dyDescent="0.25">
      <c r="A144" s="4">
        <v>1</v>
      </c>
      <c r="B144" s="16" t="s">
        <v>262</v>
      </c>
      <c r="C144" s="6"/>
      <c r="D144" s="110">
        <v>780</v>
      </c>
      <c r="E144" s="93"/>
      <c r="F144" s="93"/>
      <c r="G144" s="93"/>
    </row>
    <row r="145" spans="1:10" s="4" customFormat="1" hidden="1" x14ac:dyDescent="0.25">
      <c r="A145" s="4">
        <v>1</v>
      </c>
      <c r="B145" s="197" t="s">
        <v>263</v>
      </c>
      <c r="C145" s="6"/>
      <c r="D145" s="110">
        <v>90</v>
      </c>
      <c r="E145" s="93"/>
      <c r="F145" s="93"/>
      <c r="G145" s="93"/>
    </row>
    <row r="146" spans="1:10" s="4" customFormat="1" ht="30" hidden="1" x14ac:dyDescent="0.25">
      <c r="A146" s="4">
        <v>1</v>
      </c>
      <c r="B146" s="16" t="s">
        <v>264</v>
      </c>
      <c r="C146" s="6"/>
      <c r="D146" s="110">
        <v>469</v>
      </c>
      <c r="E146" s="93"/>
      <c r="F146" s="93"/>
      <c r="G146" s="93"/>
    </row>
    <row r="147" spans="1:10" s="4" customFormat="1" hidden="1" x14ac:dyDescent="0.25">
      <c r="A147" s="4">
        <v>1</v>
      </c>
      <c r="B147" s="197" t="s">
        <v>263</v>
      </c>
      <c r="C147" s="6"/>
      <c r="D147" s="110">
        <v>55</v>
      </c>
      <c r="E147" s="93"/>
      <c r="F147" s="93"/>
      <c r="G147" s="93"/>
    </row>
    <row r="148" spans="1:10" s="4" customFormat="1" ht="45.75" hidden="1" customHeight="1" x14ac:dyDescent="0.25">
      <c r="A148" s="4">
        <v>1</v>
      </c>
      <c r="B148" s="16" t="s">
        <v>230</v>
      </c>
      <c r="C148" s="6"/>
      <c r="D148" s="110">
        <f>D149+D150+D152+D154</f>
        <v>37726</v>
      </c>
      <c r="E148" s="93"/>
      <c r="F148" s="93"/>
      <c r="G148" s="93"/>
    </row>
    <row r="149" spans="1:10" s="4" customFormat="1" ht="30" hidden="1" x14ac:dyDescent="0.25">
      <c r="A149" s="4">
        <v>1</v>
      </c>
      <c r="B149" s="16" t="s">
        <v>231</v>
      </c>
      <c r="C149" s="6"/>
      <c r="D149" s="110"/>
      <c r="E149" s="93"/>
      <c r="F149" s="93"/>
      <c r="G149" s="93"/>
    </row>
    <row r="150" spans="1:10" s="4" customFormat="1" ht="60" hidden="1" x14ac:dyDescent="0.25">
      <c r="A150" s="4">
        <v>1</v>
      </c>
      <c r="B150" s="16" t="s">
        <v>265</v>
      </c>
      <c r="C150" s="6"/>
      <c r="D150" s="110">
        <v>33831</v>
      </c>
      <c r="E150" s="93"/>
      <c r="F150" s="93"/>
      <c r="G150" s="93"/>
      <c r="I150" s="248"/>
      <c r="J150" s="248"/>
    </row>
    <row r="151" spans="1:10" s="4" customFormat="1" hidden="1" x14ac:dyDescent="0.25">
      <c r="A151" s="4">
        <v>1</v>
      </c>
      <c r="B151" s="197" t="s">
        <v>263</v>
      </c>
      <c r="C151" s="6"/>
      <c r="D151" s="110">
        <v>8600</v>
      </c>
      <c r="E151" s="93"/>
      <c r="F151" s="93"/>
      <c r="G151" s="93"/>
      <c r="I151" s="248"/>
      <c r="J151" s="248"/>
    </row>
    <row r="152" spans="1:10" s="4" customFormat="1" ht="45" hidden="1" x14ac:dyDescent="0.25">
      <c r="A152" s="4">
        <v>1</v>
      </c>
      <c r="B152" s="16" t="s">
        <v>266</v>
      </c>
      <c r="C152" s="6"/>
      <c r="D152" s="110">
        <v>3895</v>
      </c>
      <c r="E152" s="93"/>
      <c r="F152" s="93"/>
      <c r="G152" s="93"/>
    </row>
    <row r="153" spans="1:10" s="4" customFormat="1" hidden="1" x14ac:dyDescent="0.25">
      <c r="A153" s="4">
        <v>1</v>
      </c>
      <c r="B153" s="197" t="s">
        <v>263</v>
      </c>
      <c r="C153" s="6"/>
      <c r="D153" s="110">
        <v>2695</v>
      </c>
      <c r="E153" s="93"/>
      <c r="F153" s="93"/>
      <c r="G153" s="93"/>
    </row>
    <row r="154" spans="1:10" s="4" customFormat="1" ht="30" hidden="1" x14ac:dyDescent="0.25">
      <c r="A154" s="4">
        <v>1</v>
      </c>
      <c r="B154" s="16" t="s">
        <v>232</v>
      </c>
      <c r="C154" s="6"/>
      <c r="D154" s="110"/>
      <c r="E154" s="93"/>
      <c r="F154" s="93"/>
      <c r="G154" s="93"/>
    </row>
    <row r="155" spans="1:10" s="4" customFormat="1" hidden="1" x14ac:dyDescent="0.25">
      <c r="A155" s="4">
        <v>1</v>
      </c>
      <c r="B155" s="197" t="s">
        <v>263</v>
      </c>
      <c r="C155" s="6"/>
      <c r="D155" s="110"/>
      <c r="E155" s="93"/>
      <c r="F155" s="93"/>
      <c r="G155" s="93"/>
    </row>
    <row r="156" spans="1:10" s="4" customFormat="1" ht="45" hidden="1" x14ac:dyDescent="0.25">
      <c r="A156" s="4">
        <v>1</v>
      </c>
      <c r="B156" s="16" t="s">
        <v>233</v>
      </c>
      <c r="C156" s="6"/>
      <c r="D156" s="110">
        <v>500</v>
      </c>
      <c r="E156" s="93"/>
      <c r="F156" s="93"/>
      <c r="G156" s="93"/>
    </row>
    <row r="157" spans="1:10" s="4" customFormat="1" ht="30" hidden="1" x14ac:dyDescent="0.25">
      <c r="A157" s="4">
        <v>1</v>
      </c>
      <c r="B157" s="16" t="s">
        <v>234</v>
      </c>
      <c r="C157" s="6"/>
      <c r="D157" s="110"/>
      <c r="E157" s="93"/>
      <c r="F157" s="93"/>
      <c r="G157" s="93"/>
    </row>
    <row r="158" spans="1:10" s="4" customFormat="1" ht="30" hidden="1" x14ac:dyDescent="0.25">
      <c r="A158" s="4">
        <v>1</v>
      </c>
      <c r="B158" s="16" t="s">
        <v>235</v>
      </c>
      <c r="C158" s="6"/>
      <c r="D158" s="110"/>
      <c r="E158" s="93"/>
      <c r="F158" s="93"/>
      <c r="G158" s="93"/>
    </row>
    <row r="159" spans="1:10" s="4" customFormat="1" hidden="1" x14ac:dyDescent="0.25">
      <c r="A159" s="4">
        <v>1</v>
      </c>
      <c r="B159" s="16" t="s">
        <v>236</v>
      </c>
      <c r="C159" s="6"/>
      <c r="D159" s="93">
        <v>21582</v>
      </c>
      <c r="E159" s="93"/>
      <c r="F159" s="93"/>
      <c r="G159" s="93"/>
    </row>
    <row r="160" spans="1:10" s="4" customFormat="1" hidden="1" x14ac:dyDescent="0.25">
      <c r="A160" s="4">
        <v>1</v>
      </c>
      <c r="B160" s="16" t="s">
        <v>271</v>
      </c>
      <c r="C160" s="6"/>
      <c r="D160" s="93"/>
      <c r="E160" s="93"/>
      <c r="F160" s="93"/>
      <c r="G160" s="93"/>
    </row>
    <row r="161" spans="1:7" s="4" customFormat="1" hidden="1" x14ac:dyDescent="0.25">
      <c r="A161" s="4">
        <v>1</v>
      </c>
      <c r="B161" s="152" t="s">
        <v>282</v>
      </c>
      <c r="C161" s="6"/>
      <c r="D161" s="93"/>
      <c r="E161" s="93"/>
      <c r="F161" s="93"/>
      <c r="G161" s="93"/>
    </row>
    <row r="162" spans="1:7" s="4" customFormat="1" hidden="1" x14ac:dyDescent="0.25">
      <c r="A162" s="4">
        <v>1</v>
      </c>
      <c r="B162" s="24" t="s">
        <v>144</v>
      </c>
      <c r="C162" s="6"/>
      <c r="D162" s="93">
        <v>7587</v>
      </c>
      <c r="E162" s="93"/>
      <c r="F162" s="93"/>
      <c r="G162" s="93"/>
    </row>
    <row r="163" spans="1:7" s="4" customFormat="1" hidden="1" x14ac:dyDescent="0.25">
      <c r="A163" s="4">
        <v>1</v>
      </c>
      <c r="B163" s="152" t="s">
        <v>191</v>
      </c>
      <c r="C163" s="6"/>
      <c r="D163" s="93"/>
      <c r="E163" s="93"/>
      <c r="F163" s="93"/>
      <c r="G163" s="93"/>
    </row>
    <row r="164" spans="1:7" s="4" customFormat="1" ht="30" hidden="1" x14ac:dyDescent="0.25">
      <c r="A164" s="4">
        <v>1</v>
      </c>
      <c r="B164" s="24" t="s">
        <v>145</v>
      </c>
      <c r="C164" s="6"/>
      <c r="D164" s="93">
        <v>9013</v>
      </c>
      <c r="E164" s="93"/>
      <c r="F164" s="93"/>
      <c r="G164" s="93"/>
    </row>
    <row r="165" spans="1:7" s="4" customFormat="1" hidden="1" x14ac:dyDescent="0.25">
      <c r="A165" s="4">
        <v>1</v>
      </c>
      <c r="B165" s="153" t="s">
        <v>208</v>
      </c>
      <c r="C165" s="6"/>
      <c r="D165" s="93"/>
      <c r="E165" s="93"/>
      <c r="F165" s="93"/>
      <c r="G165" s="93"/>
    </row>
    <row r="166" spans="1:7" s="4" customFormat="1" hidden="1" x14ac:dyDescent="0.25">
      <c r="A166" s="4">
        <v>1</v>
      </c>
      <c r="B166" s="229" t="s">
        <v>268</v>
      </c>
      <c r="C166" s="6"/>
      <c r="D166" s="93"/>
      <c r="E166" s="93"/>
      <c r="F166" s="93"/>
      <c r="G166" s="93"/>
    </row>
    <row r="167" spans="1:7" s="4" customFormat="1" ht="20.25" hidden="1" customHeight="1" x14ac:dyDescent="0.25">
      <c r="A167" s="4">
        <v>1</v>
      </c>
      <c r="B167" s="14" t="s">
        <v>197</v>
      </c>
      <c r="C167" s="6"/>
      <c r="D167" s="78">
        <f>D139+ROUND(D162*3.2,0)+D164</f>
        <v>94348</v>
      </c>
      <c r="E167" s="93"/>
      <c r="F167" s="93"/>
      <c r="G167" s="93"/>
    </row>
    <row r="168" spans="1:7" s="4" customFormat="1" ht="17.25" hidden="1" customHeight="1" x14ac:dyDescent="0.25">
      <c r="A168" s="4">
        <v>1</v>
      </c>
      <c r="B168" s="239" t="s">
        <v>196</v>
      </c>
      <c r="C168" s="6"/>
      <c r="D168" s="78">
        <f>D137+D167</f>
        <v>203171</v>
      </c>
      <c r="E168" s="93"/>
      <c r="F168" s="93"/>
      <c r="G168" s="93"/>
    </row>
    <row r="169" spans="1:7" s="4" customFormat="1" ht="19.5" hidden="1" customHeight="1" x14ac:dyDescent="0.25">
      <c r="A169" s="4">
        <v>1</v>
      </c>
      <c r="B169" s="142" t="s">
        <v>147</v>
      </c>
      <c r="C169" s="249"/>
      <c r="D169" s="78"/>
      <c r="E169" s="250"/>
      <c r="F169" s="250"/>
      <c r="G169" s="250"/>
    </row>
    <row r="170" spans="1:7" s="4" customFormat="1" ht="16.5" hidden="1" customHeight="1" x14ac:dyDescent="0.25">
      <c r="A170" s="4">
        <v>1</v>
      </c>
      <c r="B170" s="34" t="s">
        <v>19</v>
      </c>
      <c r="C170" s="249"/>
      <c r="D170" s="93">
        <v>4500</v>
      </c>
      <c r="E170" s="250"/>
      <c r="F170" s="250"/>
      <c r="G170" s="250"/>
    </row>
    <row r="171" spans="1:7" s="4" customFormat="1" ht="16.5" hidden="1" customHeight="1" x14ac:dyDescent="0.25">
      <c r="A171" s="4">
        <v>1</v>
      </c>
      <c r="B171" s="34" t="s">
        <v>61</v>
      </c>
      <c r="C171" s="249"/>
      <c r="D171" s="93">
        <v>4200</v>
      </c>
      <c r="E171" s="250"/>
      <c r="F171" s="250"/>
      <c r="G171" s="250"/>
    </row>
    <row r="172" spans="1:7" s="4" customFormat="1" ht="16.5" hidden="1" customHeight="1" x14ac:dyDescent="0.25">
      <c r="A172" s="4">
        <v>1</v>
      </c>
      <c r="B172" s="34" t="s">
        <v>39</v>
      </c>
      <c r="C172" s="249"/>
      <c r="D172" s="93">
        <v>1750</v>
      </c>
      <c r="E172" s="250"/>
      <c r="F172" s="250"/>
      <c r="G172" s="250"/>
    </row>
    <row r="173" spans="1:7" s="4" customFormat="1" ht="17.25" hidden="1" customHeight="1" x14ac:dyDescent="0.25">
      <c r="A173" s="4">
        <v>1</v>
      </c>
      <c r="B173" s="72" t="s">
        <v>8</v>
      </c>
      <c r="C173" s="8"/>
      <c r="D173" s="93"/>
      <c r="E173" s="93"/>
      <c r="F173" s="93"/>
      <c r="G173" s="93"/>
    </row>
    <row r="174" spans="1:7" s="4" customFormat="1" hidden="1" x14ac:dyDescent="0.25">
      <c r="A174" s="4">
        <v>1</v>
      </c>
      <c r="B174" s="20" t="s">
        <v>172</v>
      </c>
      <c r="C174" s="8"/>
      <c r="D174" s="93"/>
      <c r="E174" s="93"/>
      <c r="F174" s="93"/>
      <c r="G174" s="93"/>
    </row>
    <row r="175" spans="1:7" s="4" customFormat="1" hidden="1" x14ac:dyDescent="0.25">
      <c r="A175" s="4">
        <v>1</v>
      </c>
      <c r="B175" s="10" t="s">
        <v>16</v>
      </c>
      <c r="C175" s="8">
        <v>300</v>
      </c>
      <c r="D175" s="93">
        <v>260</v>
      </c>
      <c r="E175" s="12">
        <v>12.7</v>
      </c>
      <c r="F175" s="93">
        <f>ROUND(G175/C175,0)</f>
        <v>11</v>
      </c>
      <c r="G175" s="93">
        <f>ROUND(D175*E175,0)</f>
        <v>3302</v>
      </c>
    </row>
    <row r="176" spans="1:7" s="4" customFormat="1" hidden="1" x14ac:dyDescent="0.25">
      <c r="A176" s="4">
        <v>1</v>
      </c>
      <c r="B176" s="163" t="s">
        <v>10</v>
      </c>
      <c r="C176" s="74"/>
      <c r="D176" s="243">
        <f>D175</f>
        <v>260</v>
      </c>
      <c r="E176" s="251">
        <f>E175</f>
        <v>12.7</v>
      </c>
      <c r="F176" s="243">
        <f>F175</f>
        <v>11</v>
      </c>
      <c r="G176" s="243">
        <f>G175</f>
        <v>3302</v>
      </c>
    </row>
    <row r="177" spans="1:7" s="4" customFormat="1" hidden="1" x14ac:dyDescent="0.25">
      <c r="A177" s="4">
        <v>1</v>
      </c>
      <c r="B177" s="20" t="s">
        <v>23</v>
      </c>
      <c r="C177" s="8"/>
      <c r="D177" s="243"/>
      <c r="E177" s="251"/>
      <c r="F177" s="243"/>
      <c r="G177" s="243"/>
    </row>
    <row r="178" spans="1:7" s="4" customFormat="1" hidden="1" x14ac:dyDescent="0.25">
      <c r="A178" s="4">
        <v>1</v>
      </c>
      <c r="B178" s="13" t="s">
        <v>173</v>
      </c>
      <c r="C178" s="8">
        <v>240</v>
      </c>
      <c r="D178" s="93">
        <v>240</v>
      </c>
      <c r="E178" s="12">
        <v>8</v>
      </c>
      <c r="F178" s="93">
        <f>ROUND(G178/C178,0)</f>
        <v>8</v>
      </c>
      <c r="G178" s="93">
        <f>ROUND(D178*E178,0)</f>
        <v>1920</v>
      </c>
    </row>
    <row r="179" spans="1:7" s="4" customFormat="1" hidden="1" x14ac:dyDescent="0.25">
      <c r="A179" s="4">
        <v>1</v>
      </c>
      <c r="B179" s="252" t="s">
        <v>174</v>
      </c>
      <c r="C179" s="75"/>
      <c r="D179" s="243">
        <f>D178</f>
        <v>240</v>
      </c>
      <c r="E179" s="244">
        <f>E178</f>
        <v>8</v>
      </c>
      <c r="F179" s="243">
        <f>F178</f>
        <v>8</v>
      </c>
      <c r="G179" s="243">
        <f>G178</f>
        <v>1920</v>
      </c>
    </row>
    <row r="180" spans="1:7" s="4" customFormat="1" ht="19.5" hidden="1" customHeight="1" x14ac:dyDescent="0.2">
      <c r="A180" s="4">
        <v>1</v>
      </c>
      <c r="B180" s="22" t="s">
        <v>141</v>
      </c>
      <c r="C180" s="6"/>
      <c r="D180" s="78">
        <f>D176+D179</f>
        <v>500</v>
      </c>
      <c r="E180" s="101">
        <f>G180/D180</f>
        <v>10.444000000000001</v>
      </c>
      <c r="F180" s="78">
        <f>F176+F179</f>
        <v>19</v>
      </c>
      <c r="G180" s="78">
        <f>G176+G179</f>
        <v>5222</v>
      </c>
    </row>
    <row r="181" spans="1:7" s="4" customFormat="1" hidden="1" thickBot="1" x14ac:dyDescent="0.25">
      <c r="A181" s="4">
        <v>1</v>
      </c>
      <c r="B181" s="95" t="s">
        <v>11</v>
      </c>
      <c r="C181" s="97"/>
      <c r="D181" s="97"/>
      <c r="E181" s="97"/>
      <c r="F181" s="97"/>
      <c r="G181" s="97"/>
    </row>
    <row r="182" spans="1:7" ht="24.75" hidden="1" customHeight="1" x14ac:dyDescent="0.25">
      <c r="A182" s="4">
        <v>1</v>
      </c>
      <c r="B182" s="247" t="s">
        <v>183</v>
      </c>
      <c r="C182" s="242"/>
      <c r="D182" s="93"/>
      <c r="E182" s="93"/>
      <c r="F182" s="93"/>
      <c r="G182" s="93"/>
    </row>
    <row r="183" spans="1:7" hidden="1" x14ac:dyDescent="0.25">
      <c r="A183" s="4">
        <v>1</v>
      </c>
      <c r="B183" s="9" t="s">
        <v>5</v>
      </c>
      <c r="C183" s="8"/>
      <c r="D183" s="93"/>
      <c r="E183" s="93"/>
      <c r="F183" s="93"/>
      <c r="G183" s="93"/>
    </row>
    <row r="184" spans="1:7" hidden="1" x14ac:dyDescent="0.25">
      <c r="A184" s="4">
        <v>1</v>
      </c>
      <c r="B184" s="10" t="s">
        <v>51</v>
      </c>
      <c r="C184" s="8">
        <v>320</v>
      </c>
      <c r="D184" s="93">
        <v>2960</v>
      </c>
      <c r="E184" s="12">
        <v>10.5</v>
      </c>
      <c r="F184" s="93">
        <f>ROUND(G184/C184,0)</f>
        <v>97</v>
      </c>
      <c r="G184" s="93">
        <f>ROUND(D184*E184,0)</f>
        <v>31080</v>
      </c>
    </row>
    <row r="185" spans="1:7" hidden="1" x14ac:dyDescent="0.25">
      <c r="A185" s="4">
        <v>1</v>
      </c>
      <c r="B185" s="14" t="s">
        <v>6</v>
      </c>
      <c r="C185" s="8">
        <v>320</v>
      </c>
      <c r="D185" s="78">
        <f>D184</f>
        <v>2960</v>
      </c>
      <c r="E185" s="101">
        <f>G185/D185</f>
        <v>10.5</v>
      </c>
      <c r="F185" s="78">
        <f>F184</f>
        <v>97</v>
      </c>
      <c r="G185" s="78">
        <f>G184</f>
        <v>31080</v>
      </c>
    </row>
    <row r="186" spans="1:7" hidden="1" x14ac:dyDescent="0.25">
      <c r="A186" s="4">
        <v>1</v>
      </c>
      <c r="B186" s="15" t="s">
        <v>199</v>
      </c>
      <c r="C186" s="6"/>
      <c r="D186" s="93"/>
      <c r="E186" s="93"/>
      <c r="F186" s="93"/>
      <c r="G186" s="93"/>
    </row>
    <row r="187" spans="1:7" hidden="1" x14ac:dyDescent="0.25">
      <c r="A187" s="4">
        <v>1</v>
      </c>
      <c r="B187" s="16" t="s">
        <v>146</v>
      </c>
      <c r="C187" s="6"/>
      <c r="D187" s="93">
        <f>D188+D189+D190+D191</f>
        <v>4422</v>
      </c>
      <c r="E187" s="93"/>
      <c r="F187" s="93"/>
      <c r="G187" s="93"/>
    </row>
    <row r="188" spans="1:7" hidden="1" x14ac:dyDescent="0.25">
      <c r="A188" s="4">
        <v>1</v>
      </c>
      <c r="B188" s="16" t="s">
        <v>192</v>
      </c>
      <c r="C188" s="6"/>
      <c r="D188" s="93"/>
      <c r="E188" s="93"/>
      <c r="F188" s="93"/>
      <c r="G188" s="93"/>
    </row>
    <row r="189" spans="1:7" ht="30" hidden="1" x14ac:dyDescent="0.25">
      <c r="A189" s="4">
        <v>1</v>
      </c>
      <c r="B189" s="16" t="s">
        <v>227</v>
      </c>
      <c r="C189" s="6"/>
      <c r="D189" s="93">
        <v>836</v>
      </c>
      <c r="E189" s="93"/>
      <c r="F189" s="93"/>
      <c r="G189" s="93"/>
    </row>
    <row r="190" spans="1:7" ht="30" hidden="1" x14ac:dyDescent="0.25">
      <c r="A190" s="4">
        <v>1</v>
      </c>
      <c r="B190" s="16" t="s">
        <v>228</v>
      </c>
      <c r="C190" s="6"/>
      <c r="D190" s="93">
        <v>586</v>
      </c>
      <c r="E190" s="93"/>
      <c r="F190" s="93"/>
      <c r="G190" s="93"/>
    </row>
    <row r="191" spans="1:7" hidden="1" x14ac:dyDescent="0.25">
      <c r="A191" s="4">
        <v>1</v>
      </c>
      <c r="B191" s="16" t="s">
        <v>229</v>
      </c>
      <c r="C191" s="6"/>
      <c r="D191" s="93">
        <v>3000</v>
      </c>
      <c r="E191" s="93"/>
      <c r="F191" s="93"/>
      <c r="G191" s="93"/>
    </row>
    <row r="192" spans="1:7" hidden="1" x14ac:dyDescent="0.25">
      <c r="A192" s="4">
        <v>1</v>
      </c>
      <c r="B192" s="24" t="s">
        <v>144</v>
      </c>
      <c r="C192" s="6"/>
      <c r="D192" s="93">
        <v>63125</v>
      </c>
      <c r="E192" s="93"/>
      <c r="F192" s="93"/>
      <c r="G192" s="93"/>
    </row>
    <row r="193" spans="1:7" hidden="1" x14ac:dyDescent="0.25">
      <c r="A193" s="4">
        <v>1</v>
      </c>
      <c r="B193" s="152" t="s">
        <v>191</v>
      </c>
      <c r="C193" s="6"/>
      <c r="D193" s="93"/>
      <c r="E193" s="93"/>
      <c r="F193" s="93"/>
      <c r="G193" s="93"/>
    </row>
    <row r="194" spans="1:7" hidden="1" x14ac:dyDescent="0.25">
      <c r="A194" s="4">
        <v>1</v>
      </c>
      <c r="B194" s="17" t="s">
        <v>165</v>
      </c>
      <c r="C194" s="6"/>
      <c r="D194" s="78">
        <f>D187+ROUND(D192*3.2,0)</f>
        <v>206422</v>
      </c>
      <c r="E194" s="93"/>
      <c r="F194" s="93"/>
      <c r="G194" s="93"/>
    </row>
    <row r="195" spans="1:7" hidden="1" x14ac:dyDescent="0.25">
      <c r="A195" s="4">
        <v>1</v>
      </c>
      <c r="B195" s="15" t="s">
        <v>198</v>
      </c>
      <c r="C195" s="6"/>
      <c r="D195" s="93"/>
      <c r="E195" s="93"/>
      <c r="F195" s="93"/>
      <c r="G195" s="93"/>
    </row>
    <row r="196" spans="1:7" hidden="1" x14ac:dyDescent="0.25">
      <c r="A196" s="4">
        <v>1</v>
      </c>
      <c r="B196" s="16" t="s">
        <v>146</v>
      </c>
      <c r="C196" s="6"/>
      <c r="D196" s="93">
        <f>D197+D198+D205+D213+D214+D215+D216+D217</f>
        <v>79351</v>
      </c>
      <c r="E196" s="93"/>
      <c r="F196" s="93"/>
      <c r="G196" s="93"/>
    </row>
    <row r="197" spans="1:7" hidden="1" x14ac:dyDescent="0.25">
      <c r="A197" s="4">
        <v>1</v>
      </c>
      <c r="B197" s="16" t="s">
        <v>192</v>
      </c>
      <c r="C197" s="6"/>
      <c r="D197" s="93"/>
      <c r="E197" s="93"/>
      <c r="F197" s="93"/>
      <c r="G197" s="93"/>
    </row>
    <row r="198" spans="1:7" ht="30" hidden="1" x14ac:dyDescent="0.25">
      <c r="A198" s="4">
        <v>1</v>
      </c>
      <c r="B198" s="16" t="s">
        <v>193</v>
      </c>
      <c r="C198" s="6"/>
      <c r="D198" s="110">
        <f>D199+D200+D201+D203</f>
        <v>3028</v>
      </c>
      <c r="E198" s="93"/>
      <c r="F198" s="93"/>
      <c r="G198" s="93"/>
    </row>
    <row r="199" spans="1:7" ht="30" hidden="1" x14ac:dyDescent="0.25">
      <c r="A199" s="4">
        <v>1</v>
      </c>
      <c r="B199" s="16" t="s">
        <v>194</v>
      </c>
      <c r="C199" s="6"/>
      <c r="D199" s="110"/>
      <c r="E199" s="93"/>
      <c r="F199" s="93"/>
      <c r="G199" s="93"/>
    </row>
    <row r="200" spans="1:7" ht="30" hidden="1" x14ac:dyDescent="0.25">
      <c r="A200" s="4">
        <v>1</v>
      </c>
      <c r="B200" s="16" t="s">
        <v>195</v>
      </c>
      <c r="C200" s="6"/>
      <c r="D200" s="110"/>
      <c r="E200" s="93"/>
      <c r="F200" s="93"/>
      <c r="G200" s="93"/>
    </row>
    <row r="201" spans="1:7" ht="45" hidden="1" x14ac:dyDescent="0.25">
      <c r="A201" s="4">
        <v>1</v>
      </c>
      <c r="B201" s="16" t="s">
        <v>262</v>
      </c>
      <c r="C201" s="6"/>
      <c r="D201" s="110">
        <v>2309</v>
      </c>
      <c r="E201" s="93"/>
      <c r="F201" s="93"/>
      <c r="G201" s="93"/>
    </row>
    <row r="202" spans="1:7" hidden="1" x14ac:dyDescent="0.25">
      <c r="A202" s="4">
        <v>1</v>
      </c>
      <c r="B202" s="197" t="s">
        <v>263</v>
      </c>
      <c r="C202" s="6"/>
      <c r="D202" s="110">
        <v>268</v>
      </c>
      <c r="E202" s="93"/>
      <c r="F202" s="93"/>
      <c r="G202" s="93"/>
    </row>
    <row r="203" spans="1:7" ht="30" hidden="1" x14ac:dyDescent="0.25">
      <c r="A203" s="4">
        <v>1</v>
      </c>
      <c r="B203" s="16" t="s">
        <v>264</v>
      </c>
      <c r="C203" s="6"/>
      <c r="D203" s="110">
        <v>719</v>
      </c>
      <c r="E203" s="93"/>
      <c r="F203" s="93"/>
      <c r="G203" s="93"/>
    </row>
    <row r="204" spans="1:7" hidden="1" x14ac:dyDescent="0.25">
      <c r="A204" s="4">
        <v>1</v>
      </c>
      <c r="B204" s="197" t="s">
        <v>263</v>
      </c>
      <c r="C204" s="6"/>
      <c r="D204" s="110">
        <v>85</v>
      </c>
      <c r="E204" s="93"/>
      <c r="F204" s="93"/>
      <c r="G204" s="93"/>
    </row>
    <row r="205" spans="1:7" ht="30" hidden="1" x14ac:dyDescent="0.25">
      <c r="A205" s="4">
        <v>1</v>
      </c>
      <c r="B205" s="16" t="s">
        <v>230</v>
      </c>
      <c r="C205" s="6"/>
      <c r="D205" s="110">
        <f>D206+D207+D209+D211</f>
        <v>76323</v>
      </c>
      <c r="E205" s="93"/>
      <c r="F205" s="93"/>
      <c r="G205" s="93"/>
    </row>
    <row r="206" spans="1:7" ht="30" hidden="1" x14ac:dyDescent="0.25">
      <c r="A206" s="4">
        <v>1</v>
      </c>
      <c r="B206" s="16" t="s">
        <v>231</v>
      </c>
      <c r="C206" s="6"/>
      <c r="D206" s="110"/>
      <c r="E206" s="93"/>
      <c r="F206" s="93"/>
      <c r="G206" s="93"/>
    </row>
    <row r="207" spans="1:7" ht="60" hidden="1" x14ac:dyDescent="0.25">
      <c r="A207" s="4">
        <v>1</v>
      </c>
      <c r="B207" s="16" t="s">
        <v>265</v>
      </c>
      <c r="C207" s="6"/>
      <c r="D207" s="110">
        <v>73800</v>
      </c>
      <c r="E207" s="93"/>
      <c r="F207" s="93"/>
      <c r="G207" s="93"/>
    </row>
    <row r="208" spans="1:7" hidden="1" x14ac:dyDescent="0.25">
      <c r="A208" s="4">
        <v>1</v>
      </c>
      <c r="B208" s="197" t="s">
        <v>263</v>
      </c>
      <c r="C208" s="6"/>
      <c r="D208" s="110">
        <v>22590</v>
      </c>
      <c r="E208" s="93"/>
      <c r="F208" s="93"/>
      <c r="G208" s="93"/>
    </row>
    <row r="209" spans="1:7" ht="45" hidden="1" x14ac:dyDescent="0.25">
      <c r="A209" s="4">
        <v>1</v>
      </c>
      <c r="B209" s="16" t="s">
        <v>266</v>
      </c>
      <c r="C209" s="6"/>
      <c r="D209" s="110">
        <v>2523</v>
      </c>
      <c r="E209" s="93"/>
      <c r="F209" s="93"/>
      <c r="G209" s="93"/>
    </row>
    <row r="210" spans="1:7" hidden="1" x14ac:dyDescent="0.25">
      <c r="A210" s="4">
        <v>1</v>
      </c>
      <c r="B210" s="197" t="s">
        <v>263</v>
      </c>
      <c r="C210" s="6"/>
      <c r="D210" s="110">
        <v>1713</v>
      </c>
      <c r="E210" s="93"/>
      <c r="F210" s="93"/>
      <c r="G210" s="93"/>
    </row>
    <row r="211" spans="1:7" ht="30" hidden="1" x14ac:dyDescent="0.25">
      <c r="A211" s="4">
        <v>1</v>
      </c>
      <c r="B211" s="16" t="s">
        <v>232</v>
      </c>
      <c r="C211" s="6"/>
      <c r="D211" s="110"/>
      <c r="E211" s="93"/>
      <c r="F211" s="93"/>
      <c r="G211" s="93"/>
    </row>
    <row r="212" spans="1:7" hidden="1" x14ac:dyDescent="0.25">
      <c r="A212" s="4">
        <v>1</v>
      </c>
      <c r="B212" s="197" t="s">
        <v>263</v>
      </c>
      <c r="C212" s="6"/>
      <c r="D212" s="110"/>
      <c r="E212" s="93"/>
      <c r="F212" s="93"/>
      <c r="G212" s="93"/>
    </row>
    <row r="213" spans="1:7" ht="45" hidden="1" x14ac:dyDescent="0.25">
      <c r="A213" s="4">
        <v>1</v>
      </c>
      <c r="B213" s="16" t="s">
        <v>233</v>
      </c>
      <c r="C213" s="6"/>
      <c r="D213" s="110"/>
      <c r="E213" s="93"/>
      <c r="F213" s="93"/>
      <c r="G213" s="93"/>
    </row>
    <row r="214" spans="1:7" ht="30" hidden="1" x14ac:dyDescent="0.25">
      <c r="A214" s="4">
        <v>1</v>
      </c>
      <c r="B214" s="16" t="s">
        <v>234</v>
      </c>
      <c r="C214" s="6"/>
      <c r="D214" s="110"/>
      <c r="E214" s="93"/>
      <c r="F214" s="93"/>
      <c r="G214" s="93"/>
    </row>
    <row r="215" spans="1:7" ht="30" hidden="1" x14ac:dyDescent="0.25">
      <c r="A215" s="4">
        <v>1</v>
      </c>
      <c r="B215" s="16" t="s">
        <v>235</v>
      </c>
      <c r="C215" s="6"/>
      <c r="D215" s="110"/>
      <c r="E215" s="93"/>
      <c r="F215" s="93"/>
      <c r="G215" s="93"/>
    </row>
    <row r="216" spans="1:7" hidden="1" x14ac:dyDescent="0.25">
      <c r="A216" s="4">
        <v>1</v>
      </c>
      <c r="B216" s="16" t="s">
        <v>236</v>
      </c>
      <c r="C216" s="6"/>
      <c r="D216" s="93"/>
      <c r="E216" s="93"/>
      <c r="F216" s="93"/>
      <c r="G216" s="93"/>
    </row>
    <row r="217" spans="1:7" hidden="1" x14ac:dyDescent="0.25">
      <c r="A217" s="4">
        <v>1</v>
      </c>
      <c r="B217" s="16" t="s">
        <v>271</v>
      </c>
      <c r="C217" s="6"/>
      <c r="D217" s="93"/>
      <c r="E217" s="93"/>
      <c r="F217" s="93"/>
      <c r="G217" s="93"/>
    </row>
    <row r="218" spans="1:7" hidden="1" x14ac:dyDescent="0.25">
      <c r="A218" s="4">
        <v>1</v>
      </c>
      <c r="B218" s="152" t="s">
        <v>282</v>
      </c>
      <c r="C218" s="6"/>
      <c r="D218" s="93"/>
      <c r="E218" s="93"/>
      <c r="F218" s="93"/>
      <c r="G218" s="93"/>
    </row>
    <row r="219" spans="1:7" hidden="1" x14ac:dyDescent="0.25">
      <c r="A219" s="4">
        <v>1</v>
      </c>
      <c r="B219" s="24" t="s">
        <v>144</v>
      </c>
      <c r="C219" s="6"/>
      <c r="D219" s="93"/>
      <c r="E219" s="93"/>
      <c r="F219" s="93"/>
      <c r="G219" s="93"/>
    </row>
    <row r="220" spans="1:7" hidden="1" x14ac:dyDescent="0.25">
      <c r="A220" s="4">
        <v>1</v>
      </c>
      <c r="B220" s="152" t="s">
        <v>191</v>
      </c>
      <c r="C220" s="6"/>
      <c r="D220" s="93"/>
      <c r="E220" s="93"/>
      <c r="F220" s="93"/>
      <c r="G220" s="93"/>
    </row>
    <row r="221" spans="1:7" ht="30" hidden="1" x14ac:dyDescent="0.25">
      <c r="A221" s="4">
        <v>1</v>
      </c>
      <c r="B221" s="24" t="s">
        <v>145</v>
      </c>
      <c r="C221" s="6"/>
      <c r="D221" s="93">
        <v>18575</v>
      </c>
      <c r="E221" s="93"/>
      <c r="F221" s="93"/>
      <c r="G221" s="93"/>
    </row>
    <row r="222" spans="1:7" hidden="1" x14ac:dyDescent="0.25">
      <c r="A222" s="4">
        <v>1</v>
      </c>
      <c r="B222" s="153" t="s">
        <v>208</v>
      </c>
      <c r="C222" s="6"/>
      <c r="D222" s="93"/>
      <c r="E222" s="93"/>
      <c r="F222" s="93"/>
      <c r="G222" s="93"/>
    </row>
    <row r="223" spans="1:7" hidden="1" x14ac:dyDescent="0.25">
      <c r="A223" s="4">
        <v>1</v>
      </c>
      <c r="B223" s="229" t="s">
        <v>268</v>
      </c>
      <c r="C223" s="6"/>
      <c r="D223" s="93">
        <v>2000</v>
      </c>
      <c r="E223" s="93"/>
      <c r="F223" s="93"/>
      <c r="G223" s="93"/>
    </row>
    <row r="224" spans="1:7" hidden="1" x14ac:dyDescent="0.25">
      <c r="A224" s="4">
        <v>1</v>
      </c>
      <c r="B224" s="17" t="s">
        <v>197</v>
      </c>
      <c r="C224" s="6"/>
      <c r="D224" s="78">
        <f>D196+ROUND(D219*3.2,0)+D221</f>
        <v>97926</v>
      </c>
      <c r="E224" s="93"/>
      <c r="F224" s="93"/>
      <c r="G224" s="93"/>
    </row>
    <row r="225" spans="1:7" ht="15" hidden="1" customHeight="1" x14ac:dyDescent="0.25">
      <c r="A225" s="4">
        <v>1</v>
      </c>
      <c r="B225" s="239" t="s">
        <v>196</v>
      </c>
      <c r="C225" s="6"/>
      <c r="D225" s="78">
        <f>D194+D224</f>
        <v>304348</v>
      </c>
      <c r="E225" s="93"/>
      <c r="F225" s="93"/>
      <c r="G225" s="93"/>
    </row>
    <row r="226" spans="1:7" hidden="1" x14ac:dyDescent="0.25">
      <c r="A226" s="4">
        <v>1</v>
      </c>
      <c r="B226" s="72" t="s">
        <v>8</v>
      </c>
      <c r="C226" s="6"/>
      <c r="D226" s="93"/>
      <c r="E226" s="93"/>
      <c r="F226" s="93"/>
      <c r="G226" s="93"/>
    </row>
    <row r="227" spans="1:7" hidden="1" x14ac:dyDescent="0.25">
      <c r="A227" s="4">
        <v>1</v>
      </c>
      <c r="B227" s="71" t="s">
        <v>172</v>
      </c>
      <c r="C227" s="6"/>
      <c r="D227" s="93"/>
      <c r="E227" s="93"/>
      <c r="F227" s="93"/>
      <c r="G227" s="93"/>
    </row>
    <row r="228" spans="1:7" hidden="1" x14ac:dyDescent="0.25">
      <c r="A228" s="4">
        <v>1</v>
      </c>
      <c r="B228" s="13" t="s">
        <v>51</v>
      </c>
      <c r="C228" s="8">
        <v>300</v>
      </c>
      <c r="D228" s="93">
        <v>290</v>
      </c>
      <c r="E228" s="12">
        <v>10.5</v>
      </c>
      <c r="F228" s="93">
        <f>ROUND(G228/C228,0)</f>
        <v>10</v>
      </c>
      <c r="G228" s="93">
        <f>ROUND(D228*E228,0)</f>
        <v>3045</v>
      </c>
    </row>
    <row r="229" spans="1:7" hidden="1" x14ac:dyDescent="0.25">
      <c r="A229" s="4">
        <v>1</v>
      </c>
      <c r="B229" s="21" t="s">
        <v>10</v>
      </c>
      <c r="C229" s="6"/>
      <c r="D229" s="78">
        <f>D228</f>
        <v>290</v>
      </c>
      <c r="E229" s="101">
        <f>G229/D229</f>
        <v>10.5</v>
      </c>
      <c r="F229" s="78">
        <f>F228</f>
        <v>10</v>
      </c>
      <c r="G229" s="78">
        <f>G228</f>
        <v>3045</v>
      </c>
    </row>
    <row r="230" spans="1:7" hidden="1" x14ac:dyDescent="0.25">
      <c r="A230" s="4">
        <v>1</v>
      </c>
      <c r="B230" s="20" t="s">
        <v>23</v>
      </c>
      <c r="C230" s="6"/>
      <c r="D230" s="78"/>
      <c r="E230" s="101"/>
      <c r="F230" s="78"/>
      <c r="G230" s="78"/>
    </row>
    <row r="231" spans="1:7" s="4" customFormat="1" hidden="1" x14ac:dyDescent="0.25">
      <c r="A231" s="4">
        <v>1</v>
      </c>
      <c r="B231" s="13" t="s">
        <v>173</v>
      </c>
      <c r="C231" s="8">
        <v>240</v>
      </c>
      <c r="D231" s="93"/>
      <c r="E231" s="12">
        <v>8</v>
      </c>
      <c r="F231" s="93">
        <f>ROUND(G231/C231,0)</f>
        <v>0</v>
      </c>
      <c r="G231" s="93">
        <f>ROUND(D231*E231,0)</f>
        <v>0</v>
      </c>
    </row>
    <row r="232" spans="1:7" s="4" customFormat="1" hidden="1" x14ac:dyDescent="0.25">
      <c r="A232" s="4">
        <v>1</v>
      </c>
      <c r="B232" s="252" t="s">
        <v>174</v>
      </c>
      <c r="C232" s="8"/>
      <c r="D232" s="243">
        <f>D231</f>
        <v>0</v>
      </c>
      <c r="E232" s="244">
        <f>E231</f>
        <v>8</v>
      </c>
      <c r="F232" s="243">
        <f>F231</f>
        <v>0</v>
      </c>
      <c r="G232" s="243">
        <f>G231</f>
        <v>0</v>
      </c>
    </row>
    <row r="233" spans="1:7" ht="21.75" hidden="1" customHeight="1" x14ac:dyDescent="0.25">
      <c r="A233" s="4">
        <v>1</v>
      </c>
      <c r="B233" s="22" t="s">
        <v>141</v>
      </c>
      <c r="C233" s="6"/>
      <c r="D233" s="78">
        <f>D229+D232</f>
        <v>290</v>
      </c>
      <c r="E233" s="101">
        <f>G233/D233</f>
        <v>10.5</v>
      </c>
      <c r="F233" s="78">
        <f>F229+F232</f>
        <v>10</v>
      </c>
      <c r="G233" s="78">
        <f>G229+G232</f>
        <v>3045</v>
      </c>
    </row>
    <row r="234" spans="1:7" s="4" customFormat="1" ht="16.5" hidden="1" customHeight="1" thickBot="1" x14ac:dyDescent="0.25">
      <c r="A234" s="4">
        <v>1</v>
      </c>
      <c r="B234" s="253" t="s">
        <v>11</v>
      </c>
      <c r="C234" s="96"/>
      <c r="D234" s="97"/>
      <c r="E234" s="97"/>
      <c r="F234" s="97"/>
      <c r="G234" s="97"/>
    </row>
    <row r="235" spans="1:7" s="4" customFormat="1" ht="22.5" hidden="1" customHeight="1" x14ac:dyDescent="0.25">
      <c r="A235" s="4">
        <v>1</v>
      </c>
      <c r="B235" s="254" t="s">
        <v>151</v>
      </c>
      <c r="C235" s="11"/>
      <c r="D235" s="93"/>
      <c r="E235" s="93"/>
      <c r="F235" s="93"/>
      <c r="G235" s="93"/>
    </row>
    <row r="236" spans="1:7" s="4" customFormat="1" hidden="1" x14ac:dyDescent="0.25">
      <c r="A236" s="4">
        <v>1</v>
      </c>
      <c r="B236" s="9" t="s">
        <v>5</v>
      </c>
      <c r="C236" s="11"/>
      <c r="D236" s="93"/>
      <c r="E236" s="93"/>
      <c r="F236" s="93"/>
      <c r="G236" s="93"/>
    </row>
    <row r="237" spans="1:7" s="4" customFormat="1" hidden="1" x14ac:dyDescent="0.25">
      <c r="A237" s="4">
        <v>1</v>
      </c>
      <c r="B237" s="10" t="s">
        <v>32</v>
      </c>
      <c r="C237" s="8">
        <v>300</v>
      </c>
      <c r="D237" s="93">
        <v>2350</v>
      </c>
      <c r="E237" s="12">
        <v>5.7</v>
      </c>
      <c r="F237" s="93">
        <f>ROUND(G237/C237,0)</f>
        <v>45</v>
      </c>
      <c r="G237" s="93">
        <f>ROUND(D237*E237,0)</f>
        <v>13395</v>
      </c>
    </row>
    <row r="238" spans="1:7" hidden="1" x14ac:dyDescent="0.25">
      <c r="A238" s="4">
        <v>1</v>
      </c>
      <c r="B238" s="10" t="s">
        <v>28</v>
      </c>
      <c r="C238" s="8">
        <v>340</v>
      </c>
      <c r="D238" s="93">
        <v>1172</v>
      </c>
      <c r="E238" s="12">
        <v>8</v>
      </c>
      <c r="F238" s="93">
        <f>ROUND(G238/C238,0)</f>
        <v>28</v>
      </c>
      <c r="G238" s="93">
        <f>ROUND(D238*E238,0)</f>
        <v>9376</v>
      </c>
    </row>
    <row r="239" spans="1:7" hidden="1" x14ac:dyDescent="0.25">
      <c r="A239" s="4">
        <v>1</v>
      </c>
      <c r="B239" s="14" t="s">
        <v>6</v>
      </c>
      <c r="C239" s="11"/>
      <c r="D239" s="78">
        <f>SUM(D237:D238)</f>
        <v>3522</v>
      </c>
      <c r="E239" s="101">
        <f>G239/D239</f>
        <v>6.4653605905735381</v>
      </c>
      <c r="F239" s="78">
        <f>SUM(F237:F238)</f>
        <v>73</v>
      </c>
      <c r="G239" s="78">
        <f>SUM(G237:G238)</f>
        <v>22771</v>
      </c>
    </row>
    <row r="240" spans="1:7" s="4" customFormat="1" hidden="1" x14ac:dyDescent="0.25">
      <c r="A240" s="4">
        <v>1</v>
      </c>
      <c r="B240" s="15" t="s">
        <v>198</v>
      </c>
      <c r="C240" s="6"/>
      <c r="D240" s="93"/>
      <c r="E240" s="93"/>
      <c r="F240" s="93"/>
      <c r="G240" s="93"/>
    </row>
    <row r="241" spans="1:7" s="4" customFormat="1" hidden="1" x14ac:dyDescent="0.25">
      <c r="A241" s="4">
        <v>1</v>
      </c>
      <c r="B241" s="16" t="s">
        <v>146</v>
      </c>
      <c r="C241" s="6"/>
      <c r="D241" s="93">
        <f>D242+D243+D250+D258+D259+D260+D261+D262</f>
        <v>48445</v>
      </c>
      <c r="E241" s="93"/>
      <c r="F241" s="93"/>
      <c r="G241" s="93"/>
    </row>
    <row r="242" spans="1:7" s="4" customFormat="1" hidden="1" x14ac:dyDescent="0.25">
      <c r="A242" s="4">
        <v>1</v>
      </c>
      <c r="B242" s="16" t="s">
        <v>192</v>
      </c>
      <c r="C242" s="6"/>
      <c r="D242" s="93"/>
      <c r="E242" s="93"/>
      <c r="F242" s="93"/>
      <c r="G242" s="93"/>
    </row>
    <row r="243" spans="1:7" s="4" customFormat="1" ht="30" hidden="1" x14ac:dyDescent="0.25">
      <c r="A243" s="4">
        <v>1</v>
      </c>
      <c r="B243" s="16" t="s">
        <v>193</v>
      </c>
      <c r="C243" s="6"/>
      <c r="D243" s="110">
        <f>D244+D245+D246+D248</f>
        <v>0</v>
      </c>
      <c r="E243" s="93"/>
      <c r="F243" s="93"/>
      <c r="G243" s="93"/>
    </row>
    <row r="244" spans="1:7" s="4" customFormat="1" ht="30" hidden="1" x14ac:dyDescent="0.25">
      <c r="A244" s="4">
        <v>1</v>
      </c>
      <c r="B244" s="16" t="s">
        <v>194</v>
      </c>
      <c r="C244" s="6"/>
      <c r="D244" s="110"/>
      <c r="E244" s="93"/>
      <c r="F244" s="93"/>
      <c r="G244" s="93"/>
    </row>
    <row r="245" spans="1:7" s="4" customFormat="1" ht="30" hidden="1" x14ac:dyDescent="0.25">
      <c r="A245" s="4">
        <v>1</v>
      </c>
      <c r="B245" s="16" t="s">
        <v>195</v>
      </c>
      <c r="C245" s="6"/>
      <c r="D245" s="110"/>
      <c r="E245" s="93"/>
      <c r="F245" s="93"/>
      <c r="G245" s="93"/>
    </row>
    <row r="246" spans="1:7" s="4" customFormat="1" ht="45" hidden="1" x14ac:dyDescent="0.25">
      <c r="A246" s="4">
        <v>1</v>
      </c>
      <c r="B246" s="16" t="s">
        <v>262</v>
      </c>
      <c r="C246" s="6"/>
      <c r="D246" s="110"/>
      <c r="E246" s="93"/>
      <c r="F246" s="93"/>
      <c r="G246" s="93"/>
    </row>
    <row r="247" spans="1:7" s="4" customFormat="1" hidden="1" x14ac:dyDescent="0.25">
      <c r="A247" s="4">
        <v>1</v>
      </c>
      <c r="B247" s="197" t="s">
        <v>263</v>
      </c>
      <c r="C247" s="6"/>
      <c r="D247" s="110"/>
      <c r="E247" s="93"/>
      <c r="F247" s="93"/>
      <c r="G247" s="93"/>
    </row>
    <row r="248" spans="1:7" s="4" customFormat="1" ht="33.75" hidden="1" customHeight="1" x14ac:dyDescent="0.25">
      <c r="A248" s="4">
        <v>1</v>
      </c>
      <c r="B248" s="16" t="s">
        <v>264</v>
      </c>
      <c r="C248" s="6"/>
      <c r="D248" s="110"/>
      <c r="E248" s="93"/>
      <c r="F248" s="93"/>
      <c r="G248" s="93"/>
    </row>
    <row r="249" spans="1:7" s="4" customFormat="1" ht="33.75" hidden="1" customHeight="1" x14ac:dyDescent="0.25">
      <c r="A249" s="4">
        <v>1</v>
      </c>
      <c r="B249" s="197" t="s">
        <v>263</v>
      </c>
      <c r="C249" s="6"/>
      <c r="D249" s="110"/>
      <c r="E249" s="93"/>
      <c r="F249" s="93"/>
      <c r="G249" s="93"/>
    </row>
    <row r="250" spans="1:7" s="4" customFormat="1" ht="31.5" hidden="1" customHeight="1" x14ac:dyDescent="0.25">
      <c r="A250" s="4">
        <v>1</v>
      </c>
      <c r="B250" s="16" t="s">
        <v>230</v>
      </c>
      <c r="C250" s="6"/>
      <c r="D250" s="110">
        <f>D251+D252+D254+D256</f>
        <v>0</v>
      </c>
      <c r="E250" s="93"/>
      <c r="F250" s="93"/>
      <c r="G250" s="93"/>
    </row>
    <row r="251" spans="1:7" s="4" customFormat="1" ht="30" hidden="1" x14ac:dyDescent="0.25">
      <c r="A251" s="4">
        <v>1</v>
      </c>
      <c r="B251" s="16" t="s">
        <v>231</v>
      </c>
      <c r="C251" s="6"/>
      <c r="D251" s="110"/>
      <c r="E251" s="93"/>
      <c r="F251" s="93"/>
      <c r="G251" s="93"/>
    </row>
    <row r="252" spans="1:7" s="4" customFormat="1" ht="60" hidden="1" x14ac:dyDescent="0.25">
      <c r="A252" s="4">
        <v>1</v>
      </c>
      <c r="B252" s="16" t="s">
        <v>265</v>
      </c>
      <c r="C252" s="6"/>
      <c r="D252" s="110"/>
      <c r="E252" s="93"/>
      <c r="F252" s="93"/>
      <c r="G252" s="93"/>
    </row>
    <row r="253" spans="1:7" s="4" customFormat="1" hidden="1" x14ac:dyDescent="0.25">
      <c r="A253" s="4">
        <v>1</v>
      </c>
      <c r="B253" s="197" t="s">
        <v>263</v>
      </c>
      <c r="C253" s="6"/>
      <c r="D253" s="110"/>
      <c r="E253" s="93"/>
      <c r="F253" s="93"/>
      <c r="G253" s="93"/>
    </row>
    <row r="254" spans="1:7" s="4" customFormat="1" ht="45" hidden="1" x14ac:dyDescent="0.25">
      <c r="A254" s="4">
        <v>1</v>
      </c>
      <c r="B254" s="16" t="s">
        <v>266</v>
      </c>
      <c r="C254" s="6"/>
      <c r="D254" s="110"/>
      <c r="E254" s="93"/>
      <c r="F254" s="93"/>
      <c r="G254" s="93"/>
    </row>
    <row r="255" spans="1:7" s="4" customFormat="1" hidden="1" x14ac:dyDescent="0.25">
      <c r="A255" s="4">
        <v>1</v>
      </c>
      <c r="B255" s="197" t="s">
        <v>263</v>
      </c>
      <c r="C255" s="6"/>
      <c r="D255" s="110"/>
      <c r="E255" s="93"/>
      <c r="F255" s="93"/>
      <c r="G255" s="93"/>
    </row>
    <row r="256" spans="1:7" s="4" customFormat="1" ht="30" hidden="1" x14ac:dyDescent="0.25">
      <c r="A256" s="4">
        <v>1</v>
      </c>
      <c r="B256" s="16" t="s">
        <v>232</v>
      </c>
      <c r="C256" s="6"/>
      <c r="D256" s="110"/>
      <c r="E256" s="93"/>
      <c r="F256" s="93"/>
      <c r="G256" s="93"/>
    </row>
    <row r="257" spans="1:7" s="4" customFormat="1" hidden="1" x14ac:dyDescent="0.25">
      <c r="A257" s="4">
        <v>1</v>
      </c>
      <c r="B257" s="197" t="s">
        <v>263</v>
      </c>
      <c r="C257" s="6"/>
      <c r="D257" s="110"/>
      <c r="E257" s="93"/>
      <c r="F257" s="93"/>
      <c r="G257" s="93"/>
    </row>
    <row r="258" spans="1:7" s="4" customFormat="1" ht="45" hidden="1" x14ac:dyDescent="0.25">
      <c r="A258" s="4">
        <v>1</v>
      </c>
      <c r="B258" s="16" t="s">
        <v>233</v>
      </c>
      <c r="C258" s="6"/>
      <c r="D258" s="110"/>
      <c r="E258" s="93"/>
      <c r="F258" s="93"/>
      <c r="G258" s="93"/>
    </row>
    <row r="259" spans="1:7" s="4" customFormat="1" ht="30" hidden="1" x14ac:dyDescent="0.25">
      <c r="A259" s="4">
        <v>1</v>
      </c>
      <c r="B259" s="16" t="s">
        <v>234</v>
      </c>
      <c r="C259" s="6"/>
      <c r="D259" s="110"/>
      <c r="E259" s="93"/>
      <c r="F259" s="93"/>
      <c r="G259" s="93"/>
    </row>
    <row r="260" spans="1:7" s="4" customFormat="1" ht="30" hidden="1" x14ac:dyDescent="0.25">
      <c r="A260" s="4">
        <v>1</v>
      </c>
      <c r="B260" s="16" t="s">
        <v>235</v>
      </c>
      <c r="C260" s="6"/>
      <c r="D260" s="110"/>
      <c r="E260" s="93"/>
      <c r="F260" s="93"/>
      <c r="G260" s="93"/>
    </row>
    <row r="261" spans="1:7" s="4" customFormat="1" hidden="1" x14ac:dyDescent="0.25">
      <c r="A261" s="4">
        <v>1</v>
      </c>
      <c r="B261" s="16" t="s">
        <v>236</v>
      </c>
      <c r="C261" s="6"/>
      <c r="D261" s="93">
        <v>48445</v>
      </c>
      <c r="E261" s="93"/>
      <c r="F261" s="93"/>
      <c r="G261" s="93"/>
    </row>
    <row r="262" spans="1:7" s="4" customFormat="1" hidden="1" x14ac:dyDescent="0.25">
      <c r="A262" s="4">
        <v>1</v>
      </c>
      <c r="B262" s="16" t="s">
        <v>271</v>
      </c>
      <c r="C262" s="6"/>
      <c r="D262" s="93"/>
      <c r="E262" s="93"/>
      <c r="F262" s="93"/>
      <c r="G262" s="93"/>
    </row>
    <row r="263" spans="1:7" s="4" customFormat="1" hidden="1" x14ac:dyDescent="0.25">
      <c r="A263" s="4">
        <v>1</v>
      </c>
      <c r="B263" s="152" t="s">
        <v>282</v>
      </c>
      <c r="C263" s="6"/>
      <c r="D263" s="93"/>
      <c r="E263" s="93"/>
      <c r="F263" s="93"/>
      <c r="G263" s="93"/>
    </row>
    <row r="264" spans="1:7" s="4" customFormat="1" hidden="1" x14ac:dyDescent="0.25">
      <c r="A264" s="4">
        <v>1</v>
      </c>
      <c r="B264" s="24" t="s">
        <v>144</v>
      </c>
      <c r="C264" s="6"/>
      <c r="D264" s="93">
        <v>30470</v>
      </c>
      <c r="E264" s="93"/>
      <c r="F264" s="93"/>
      <c r="G264" s="93"/>
    </row>
    <row r="265" spans="1:7" s="4" customFormat="1" hidden="1" x14ac:dyDescent="0.25">
      <c r="A265" s="4">
        <v>1</v>
      </c>
      <c r="B265" s="152" t="s">
        <v>191</v>
      </c>
      <c r="C265" s="6"/>
      <c r="D265" s="93">
        <v>13312</v>
      </c>
      <c r="E265" s="93"/>
      <c r="F265" s="93"/>
      <c r="G265" s="93"/>
    </row>
    <row r="266" spans="1:7" s="4" customFormat="1" ht="30" hidden="1" x14ac:dyDescent="0.25">
      <c r="A266" s="4">
        <v>1</v>
      </c>
      <c r="B266" s="24" t="s">
        <v>145</v>
      </c>
      <c r="C266" s="6"/>
      <c r="D266" s="93"/>
      <c r="E266" s="93"/>
      <c r="F266" s="93"/>
      <c r="G266" s="93"/>
    </row>
    <row r="267" spans="1:7" s="4" customFormat="1" hidden="1" x14ac:dyDescent="0.25">
      <c r="A267" s="4">
        <v>1</v>
      </c>
      <c r="B267" s="153" t="s">
        <v>208</v>
      </c>
      <c r="C267" s="6"/>
      <c r="D267" s="93"/>
      <c r="E267" s="93"/>
      <c r="F267" s="93"/>
      <c r="G267" s="93"/>
    </row>
    <row r="268" spans="1:7" s="4" customFormat="1" hidden="1" x14ac:dyDescent="0.25">
      <c r="A268" s="4">
        <v>1</v>
      </c>
      <c r="B268" s="229" t="s">
        <v>268</v>
      </c>
      <c r="C268" s="6"/>
      <c r="D268" s="93"/>
      <c r="E268" s="93"/>
      <c r="F268" s="93"/>
      <c r="G268" s="93"/>
    </row>
    <row r="269" spans="1:7" s="4" customFormat="1" hidden="1" x14ac:dyDescent="0.25">
      <c r="A269" s="4">
        <v>1</v>
      </c>
      <c r="B269" s="17" t="s">
        <v>197</v>
      </c>
      <c r="C269" s="6"/>
      <c r="D269" s="78">
        <f>D241+ROUND(D264*3.2,0)+D266</f>
        <v>145949</v>
      </c>
      <c r="E269" s="93"/>
      <c r="F269" s="93"/>
      <c r="G269" s="93"/>
    </row>
    <row r="270" spans="1:7" s="4" customFormat="1" hidden="1" x14ac:dyDescent="0.25">
      <c r="A270" s="4">
        <v>1</v>
      </c>
      <c r="B270" s="72" t="s">
        <v>8</v>
      </c>
      <c r="C270" s="11"/>
      <c r="D270" s="93"/>
      <c r="E270" s="93"/>
      <c r="F270" s="93"/>
      <c r="G270" s="93"/>
    </row>
    <row r="271" spans="1:7" s="4" customFormat="1" hidden="1" x14ac:dyDescent="0.25">
      <c r="A271" s="4">
        <v>1</v>
      </c>
      <c r="B271" s="71" t="s">
        <v>172</v>
      </c>
      <c r="C271" s="11"/>
      <c r="D271" s="93"/>
      <c r="E271" s="93"/>
      <c r="F271" s="93"/>
      <c r="G271" s="93"/>
    </row>
    <row r="272" spans="1:7" s="4" customFormat="1" hidden="1" x14ac:dyDescent="0.25">
      <c r="A272" s="4">
        <v>1</v>
      </c>
      <c r="B272" s="13" t="s">
        <v>28</v>
      </c>
      <c r="C272" s="8">
        <v>300</v>
      </c>
      <c r="D272" s="93">
        <v>1150</v>
      </c>
      <c r="E272" s="12">
        <v>7.9</v>
      </c>
      <c r="F272" s="93">
        <f>ROUND(G272/C272,0)</f>
        <v>30</v>
      </c>
      <c r="G272" s="93">
        <f>ROUND(D272*E272,0)</f>
        <v>9085</v>
      </c>
    </row>
    <row r="273" spans="1:7" s="4" customFormat="1" hidden="1" x14ac:dyDescent="0.25">
      <c r="A273" s="4">
        <v>1</v>
      </c>
      <c r="B273" s="21" t="s">
        <v>10</v>
      </c>
      <c r="C273" s="8"/>
      <c r="D273" s="78">
        <f>D272</f>
        <v>1150</v>
      </c>
      <c r="E273" s="101">
        <f>G273/D273</f>
        <v>7.9</v>
      </c>
      <c r="F273" s="78">
        <f>F272</f>
        <v>30</v>
      </c>
      <c r="G273" s="78">
        <f>G272</f>
        <v>9085</v>
      </c>
    </row>
    <row r="274" spans="1:7" s="4" customFormat="1" hidden="1" x14ac:dyDescent="0.25">
      <c r="A274" s="4">
        <v>1</v>
      </c>
      <c r="B274" s="20" t="s">
        <v>23</v>
      </c>
      <c r="C274" s="8"/>
      <c r="D274" s="78"/>
      <c r="E274" s="101"/>
      <c r="F274" s="78"/>
      <c r="G274" s="78"/>
    </row>
    <row r="275" spans="1:7" s="4" customFormat="1" hidden="1" x14ac:dyDescent="0.25">
      <c r="A275" s="4">
        <v>1</v>
      </c>
      <c r="B275" s="13" t="s">
        <v>173</v>
      </c>
      <c r="C275" s="8">
        <v>240</v>
      </c>
      <c r="D275" s="93">
        <v>312</v>
      </c>
      <c r="E275" s="12">
        <v>8</v>
      </c>
      <c r="F275" s="93">
        <f>ROUND(G275/C275,0)</f>
        <v>10</v>
      </c>
      <c r="G275" s="93">
        <f>ROUND(D275*E275,0)</f>
        <v>2496</v>
      </c>
    </row>
    <row r="276" spans="1:7" s="4" customFormat="1" hidden="1" x14ac:dyDescent="0.25">
      <c r="A276" s="4">
        <v>1</v>
      </c>
      <c r="B276" s="255" t="s">
        <v>13</v>
      </c>
      <c r="C276" s="8">
        <v>240</v>
      </c>
      <c r="D276" s="93">
        <v>105</v>
      </c>
      <c r="E276" s="256">
        <v>3</v>
      </c>
      <c r="F276" s="93">
        <f>ROUND(G276/C276,0)</f>
        <v>1</v>
      </c>
      <c r="G276" s="93">
        <f>ROUND(D276*E276,0)</f>
        <v>315</v>
      </c>
    </row>
    <row r="277" spans="1:7" s="4" customFormat="1" hidden="1" x14ac:dyDescent="0.25">
      <c r="A277" s="4">
        <v>1</v>
      </c>
      <c r="B277" s="252" t="s">
        <v>174</v>
      </c>
      <c r="C277" s="19"/>
      <c r="D277" s="243">
        <f>D275+D276</f>
        <v>417</v>
      </c>
      <c r="E277" s="251">
        <f>G277/D277</f>
        <v>6.7410071942446042</v>
      </c>
      <c r="F277" s="243">
        <f>F275+F276</f>
        <v>11</v>
      </c>
      <c r="G277" s="243">
        <f>G275+G276</f>
        <v>2811</v>
      </c>
    </row>
    <row r="278" spans="1:7" ht="18.75" hidden="1" customHeight="1" x14ac:dyDescent="0.25">
      <c r="A278" s="4">
        <v>1</v>
      </c>
      <c r="B278" s="22" t="s">
        <v>141</v>
      </c>
      <c r="C278" s="257"/>
      <c r="D278" s="78">
        <f>D273+D277</f>
        <v>1567</v>
      </c>
      <c r="E278" s="101">
        <f>G278/D278</f>
        <v>7.5915762603701342</v>
      </c>
      <c r="F278" s="78">
        <f>F273+F277</f>
        <v>41</v>
      </c>
      <c r="G278" s="78">
        <f>G273+G277</f>
        <v>11896</v>
      </c>
    </row>
    <row r="279" spans="1:7" s="32" customFormat="1" hidden="1" thickBot="1" x14ac:dyDescent="0.25">
      <c r="A279" s="4">
        <v>1</v>
      </c>
      <c r="B279" s="258" t="s">
        <v>11</v>
      </c>
      <c r="C279" s="246"/>
      <c r="D279" s="259"/>
      <c r="E279" s="259"/>
      <c r="F279" s="259"/>
      <c r="G279" s="259"/>
    </row>
    <row r="280" spans="1:7" x14ac:dyDescent="0.25">
      <c r="A280" s="4">
        <v>1</v>
      </c>
      <c r="B280" s="260"/>
      <c r="C280" s="261"/>
      <c r="D280" s="236"/>
      <c r="E280" s="236"/>
      <c r="F280" s="236"/>
      <c r="G280" s="236"/>
    </row>
    <row r="281" spans="1:7" x14ac:dyDescent="0.25">
      <c r="A281" s="4">
        <v>1</v>
      </c>
      <c r="B281" s="223" t="s">
        <v>152</v>
      </c>
      <c r="C281" s="8"/>
      <c r="D281" s="93"/>
      <c r="E281" s="93"/>
      <c r="F281" s="93"/>
      <c r="G281" s="93"/>
    </row>
    <row r="282" spans="1:7" x14ac:dyDescent="0.25">
      <c r="A282" s="4">
        <v>1</v>
      </c>
      <c r="B282" s="9" t="s">
        <v>5</v>
      </c>
      <c r="C282" s="8"/>
      <c r="D282" s="93"/>
      <c r="E282" s="93"/>
      <c r="F282" s="93"/>
      <c r="G282" s="93"/>
    </row>
    <row r="283" spans="1:7" x14ac:dyDescent="0.25">
      <c r="A283" s="4">
        <v>1</v>
      </c>
      <c r="B283" s="10" t="s">
        <v>32</v>
      </c>
      <c r="C283" s="8">
        <v>300</v>
      </c>
      <c r="D283" s="8">
        <f>1720-300</f>
        <v>1420</v>
      </c>
      <c r="E283" s="12">
        <v>5.8</v>
      </c>
      <c r="F283" s="93">
        <f>ROUND(G283/C283,0)</f>
        <v>27</v>
      </c>
      <c r="G283" s="93">
        <f>ROUND(D283*E283,0)</f>
        <v>8236</v>
      </c>
    </row>
    <row r="284" spans="1:7" x14ac:dyDescent="0.25">
      <c r="A284" s="4">
        <v>1</v>
      </c>
      <c r="B284" s="10" t="s">
        <v>28</v>
      </c>
      <c r="C284" s="8">
        <v>300</v>
      </c>
      <c r="D284" s="8">
        <f>190+100</f>
        <v>290</v>
      </c>
      <c r="E284" s="12">
        <v>7.2</v>
      </c>
      <c r="F284" s="93">
        <f>ROUND(G284/C284,0)</f>
        <v>7</v>
      </c>
      <c r="G284" s="93">
        <f>ROUND(D284*E284,0)</f>
        <v>2088</v>
      </c>
    </row>
    <row r="285" spans="1:7" x14ac:dyDescent="0.25">
      <c r="A285" s="4">
        <v>1</v>
      </c>
      <c r="B285" s="14" t="s">
        <v>6</v>
      </c>
      <c r="C285" s="11"/>
      <c r="D285" s="78">
        <f>D283+D284</f>
        <v>1710</v>
      </c>
      <c r="E285" s="101">
        <f>G285/D285</f>
        <v>6.0374269005847951</v>
      </c>
      <c r="F285" s="78">
        <f>F283+F284</f>
        <v>34</v>
      </c>
      <c r="G285" s="78">
        <f>G283+G284</f>
        <v>10324</v>
      </c>
    </row>
    <row r="286" spans="1:7" x14ac:dyDescent="0.25">
      <c r="A286" s="4">
        <v>1</v>
      </c>
      <c r="B286" s="15" t="s">
        <v>198</v>
      </c>
      <c r="C286" s="6"/>
      <c r="D286" s="93"/>
      <c r="E286" s="93"/>
      <c r="F286" s="93"/>
      <c r="G286" s="93"/>
    </row>
    <row r="287" spans="1:7" x14ac:dyDescent="0.25">
      <c r="A287" s="4">
        <v>1</v>
      </c>
      <c r="B287" s="16" t="s">
        <v>146</v>
      </c>
      <c r="C287" s="6"/>
      <c r="D287" s="93">
        <f>D288+D289+D296+D304+D305+D306+D307</f>
        <v>29220</v>
      </c>
      <c r="E287" s="93"/>
      <c r="F287" s="93"/>
      <c r="G287" s="93"/>
    </row>
    <row r="288" spans="1:7" x14ac:dyDescent="0.25">
      <c r="A288" s="4">
        <v>1</v>
      </c>
      <c r="B288" s="16" t="s">
        <v>192</v>
      </c>
      <c r="C288" s="6"/>
      <c r="D288" s="93"/>
      <c r="E288" s="93"/>
      <c r="F288" s="93"/>
      <c r="G288" s="93"/>
    </row>
    <row r="289" spans="1:7" ht="30" x14ac:dyDescent="0.25">
      <c r="A289" s="4">
        <v>1</v>
      </c>
      <c r="B289" s="16" t="s">
        <v>193</v>
      </c>
      <c r="C289" s="6"/>
      <c r="D289" s="93">
        <f>D290+D291+D294+D295</f>
        <v>0</v>
      </c>
      <c r="E289" s="93"/>
      <c r="F289" s="93"/>
      <c r="G289" s="93"/>
    </row>
    <row r="290" spans="1:7" ht="30" x14ac:dyDescent="0.25">
      <c r="A290" s="4">
        <v>1</v>
      </c>
      <c r="B290" s="16" t="s">
        <v>194</v>
      </c>
      <c r="C290" s="6"/>
      <c r="D290" s="93"/>
      <c r="E290" s="93"/>
      <c r="F290" s="93"/>
      <c r="G290" s="93"/>
    </row>
    <row r="291" spans="1:7" ht="30" x14ac:dyDescent="0.25">
      <c r="A291" s="4">
        <v>1</v>
      </c>
      <c r="B291" s="16" t="s">
        <v>195</v>
      </c>
      <c r="C291" s="6"/>
      <c r="D291" s="93"/>
      <c r="E291" s="93"/>
      <c r="F291" s="93"/>
      <c r="G291" s="93"/>
    </row>
    <row r="292" spans="1:7" ht="45" x14ac:dyDescent="0.25">
      <c r="A292" s="4">
        <v>1</v>
      </c>
      <c r="B292" s="16" t="s">
        <v>262</v>
      </c>
      <c r="C292" s="6"/>
      <c r="D292" s="93"/>
      <c r="E292" s="93"/>
      <c r="F292" s="93"/>
      <c r="G292" s="93"/>
    </row>
    <row r="293" spans="1:7" x14ac:dyDescent="0.25">
      <c r="A293" s="4">
        <v>1</v>
      </c>
      <c r="B293" s="197" t="s">
        <v>263</v>
      </c>
      <c r="C293" s="6"/>
      <c r="D293" s="93"/>
      <c r="E293" s="93"/>
      <c r="F293" s="93"/>
      <c r="G293" s="93"/>
    </row>
    <row r="294" spans="1:7" ht="30" x14ac:dyDescent="0.25">
      <c r="A294" s="4">
        <v>1</v>
      </c>
      <c r="B294" s="16" t="s">
        <v>264</v>
      </c>
      <c r="C294" s="6"/>
      <c r="D294" s="93"/>
      <c r="E294" s="93"/>
      <c r="F294" s="93"/>
      <c r="G294" s="93"/>
    </row>
    <row r="295" spans="1:7" x14ac:dyDescent="0.25">
      <c r="A295" s="4">
        <v>1</v>
      </c>
      <c r="B295" s="197" t="s">
        <v>263</v>
      </c>
      <c r="C295" s="6"/>
      <c r="D295" s="93"/>
      <c r="E295" s="93"/>
      <c r="F295" s="93"/>
      <c r="G295" s="93"/>
    </row>
    <row r="296" spans="1:7" ht="30" x14ac:dyDescent="0.25">
      <c r="A296" s="4">
        <v>1</v>
      </c>
      <c r="B296" s="16" t="s">
        <v>230</v>
      </c>
      <c r="C296" s="6"/>
      <c r="D296" s="93">
        <f>D297+D298+D300+D302+D303</f>
        <v>0</v>
      </c>
      <c r="E296" s="93"/>
      <c r="F296" s="93"/>
      <c r="G296" s="93"/>
    </row>
    <row r="297" spans="1:7" ht="30" x14ac:dyDescent="0.25">
      <c r="A297" s="4">
        <v>1</v>
      </c>
      <c r="B297" s="16" t="s">
        <v>231</v>
      </c>
      <c r="C297" s="6"/>
      <c r="D297" s="93"/>
      <c r="E297" s="93"/>
      <c r="F297" s="93"/>
      <c r="G297" s="93"/>
    </row>
    <row r="298" spans="1:7" ht="60" x14ac:dyDescent="0.25">
      <c r="A298" s="4">
        <v>1</v>
      </c>
      <c r="B298" s="16" t="s">
        <v>265</v>
      </c>
      <c r="C298" s="6"/>
      <c r="D298" s="93"/>
      <c r="E298" s="93"/>
      <c r="F298" s="93"/>
      <c r="G298" s="93"/>
    </row>
    <row r="299" spans="1:7" x14ac:dyDescent="0.25">
      <c r="A299" s="4">
        <v>1</v>
      </c>
      <c r="B299" s="197" t="s">
        <v>263</v>
      </c>
      <c r="C299" s="6"/>
      <c r="D299" s="93"/>
      <c r="E299" s="93"/>
      <c r="F299" s="93"/>
      <c r="G299" s="93"/>
    </row>
    <row r="300" spans="1:7" ht="45" x14ac:dyDescent="0.25">
      <c r="A300" s="4">
        <v>1</v>
      </c>
      <c r="B300" s="16" t="s">
        <v>266</v>
      </c>
      <c r="C300" s="6"/>
      <c r="D300" s="93"/>
      <c r="E300" s="93"/>
      <c r="F300" s="93"/>
      <c r="G300" s="93"/>
    </row>
    <row r="301" spans="1:7" x14ac:dyDescent="0.25">
      <c r="A301" s="4">
        <v>1</v>
      </c>
      <c r="B301" s="197" t="s">
        <v>263</v>
      </c>
      <c r="C301" s="6"/>
      <c r="D301" s="93"/>
      <c r="E301" s="93"/>
      <c r="F301" s="93"/>
      <c r="G301" s="93"/>
    </row>
    <row r="302" spans="1:7" ht="30" x14ac:dyDescent="0.25">
      <c r="A302" s="4">
        <v>1</v>
      </c>
      <c r="B302" s="16" t="s">
        <v>232</v>
      </c>
      <c r="C302" s="6"/>
      <c r="D302" s="93"/>
      <c r="E302" s="93"/>
      <c r="F302" s="93"/>
      <c r="G302" s="93"/>
    </row>
    <row r="303" spans="1:7" x14ac:dyDescent="0.25">
      <c r="A303" s="4">
        <v>1</v>
      </c>
      <c r="B303" s="197" t="s">
        <v>263</v>
      </c>
      <c r="C303" s="6"/>
      <c r="D303" s="93"/>
      <c r="E303" s="93"/>
      <c r="F303" s="93"/>
      <c r="G303" s="93"/>
    </row>
    <row r="304" spans="1:7" ht="45" x14ac:dyDescent="0.25">
      <c r="A304" s="4">
        <v>1</v>
      </c>
      <c r="B304" s="16" t="s">
        <v>233</v>
      </c>
      <c r="C304" s="6"/>
      <c r="D304" s="93"/>
      <c r="E304" s="93"/>
      <c r="F304" s="93"/>
      <c r="G304" s="93"/>
    </row>
    <row r="305" spans="1:7" ht="30" x14ac:dyDescent="0.25">
      <c r="A305" s="4">
        <v>1</v>
      </c>
      <c r="B305" s="16" t="s">
        <v>234</v>
      </c>
      <c r="C305" s="6"/>
      <c r="D305" s="93"/>
      <c r="E305" s="93"/>
      <c r="F305" s="93"/>
      <c r="G305" s="93"/>
    </row>
    <row r="306" spans="1:7" ht="30" x14ac:dyDescent="0.25">
      <c r="A306" s="4">
        <v>1</v>
      </c>
      <c r="B306" s="16" t="s">
        <v>235</v>
      </c>
      <c r="C306" s="6"/>
      <c r="D306" s="93"/>
      <c r="E306" s="93"/>
      <c r="F306" s="93"/>
      <c r="G306" s="93"/>
    </row>
    <row r="307" spans="1:7" x14ac:dyDescent="0.25">
      <c r="A307" s="4">
        <v>1</v>
      </c>
      <c r="B307" s="16" t="s">
        <v>236</v>
      </c>
      <c r="C307" s="6"/>
      <c r="D307" s="93">
        <f>36000-6780</f>
        <v>29220</v>
      </c>
      <c r="E307" s="93"/>
      <c r="F307" s="93"/>
      <c r="G307" s="93"/>
    </row>
    <row r="308" spans="1:7" x14ac:dyDescent="0.25">
      <c r="A308" s="4">
        <v>1</v>
      </c>
      <c r="B308" s="16" t="s">
        <v>271</v>
      </c>
      <c r="C308" s="6"/>
      <c r="D308" s="93"/>
      <c r="E308" s="93"/>
      <c r="F308" s="93"/>
      <c r="G308" s="93"/>
    </row>
    <row r="309" spans="1:7" x14ac:dyDescent="0.25">
      <c r="A309" s="4">
        <v>1</v>
      </c>
      <c r="B309" s="152" t="s">
        <v>282</v>
      </c>
      <c r="C309" s="6"/>
      <c r="D309" s="93"/>
      <c r="E309" s="93"/>
      <c r="F309" s="93"/>
      <c r="G309" s="93"/>
    </row>
    <row r="310" spans="1:7" x14ac:dyDescent="0.25">
      <c r="A310" s="4">
        <v>1</v>
      </c>
      <c r="B310" s="24" t="s">
        <v>144</v>
      </c>
      <c r="C310" s="6"/>
      <c r="D310" s="93">
        <f>7900+3950-1380</f>
        <v>10470</v>
      </c>
      <c r="E310" s="93"/>
      <c r="F310" s="93"/>
      <c r="G310" s="93"/>
    </row>
    <row r="311" spans="1:7" x14ac:dyDescent="0.25">
      <c r="A311" s="4">
        <v>1</v>
      </c>
      <c r="B311" s="152" t="s">
        <v>191</v>
      </c>
      <c r="C311" s="6"/>
      <c r="D311" s="93">
        <v>6656</v>
      </c>
      <c r="E311" s="93"/>
      <c r="F311" s="93"/>
      <c r="G311" s="93"/>
    </row>
    <row r="312" spans="1:7" ht="30" x14ac:dyDescent="0.25">
      <c r="A312" s="4">
        <v>1</v>
      </c>
      <c r="B312" s="24" t="s">
        <v>145</v>
      </c>
      <c r="C312" s="6"/>
      <c r="D312" s="93"/>
      <c r="E312" s="93"/>
      <c r="F312" s="93"/>
      <c r="G312" s="93"/>
    </row>
    <row r="313" spans="1:7" x14ac:dyDescent="0.25">
      <c r="A313" s="4">
        <v>1</v>
      </c>
      <c r="B313" s="153" t="s">
        <v>208</v>
      </c>
      <c r="C313" s="6"/>
      <c r="D313" s="93"/>
      <c r="E313" s="93"/>
      <c r="F313" s="93"/>
      <c r="G313" s="93"/>
    </row>
    <row r="314" spans="1:7" x14ac:dyDescent="0.25">
      <c r="A314" s="4">
        <v>1</v>
      </c>
      <c r="B314" s="229" t="s">
        <v>268</v>
      </c>
      <c r="C314" s="6"/>
      <c r="D314" s="93"/>
      <c r="E314" s="93"/>
      <c r="F314" s="93"/>
      <c r="G314" s="93"/>
    </row>
    <row r="315" spans="1:7" x14ac:dyDescent="0.25">
      <c r="A315" s="4">
        <v>1</v>
      </c>
      <c r="B315" s="17" t="s">
        <v>197</v>
      </c>
      <c r="C315" s="6"/>
      <c r="D315" s="78">
        <f>D287+ROUND(D310*3.2,0)+D312</f>
        <v>62724</v>
      </c>
      <c r="E315" s="93"/>
      <c r="F315" s="93"/>
      <c r="G315" s="93"/>
    </row>
    <row r="316" spans="1:7" x14ac:dyDescent="0.25">
      <c r="A316" s="4">
        <v>1</v>
      </c>
      <c r="B316" s="72" t="s">
        <v>8</v>
      </c>
      <c r="C316" s="11"/>
      <c r="D316" s="93"/>
      <c r="E316" s="93"/>
      <c r="F316" s="93"/>
      <c r="G316" s="93"/>
    </row>
    <row r="317" spans="1:7" x14ac:dyDescent="0.25">
      <c r="A317" s="4">
        <v>1</v>
      </c>
      <c r="B317" s="20" t="s">
        <v>23</v>
      </c>
      <c r="C317" s="11"/>
      <c r="D317" s="93"/>
      <c r="E317" s="93"/>
      <c r="F317" s="93"/>
      <c r="G317" s="93"/>
    </row>
    <row r="318" spans="1:7" x14ac:dyDescent="0.25">
      <c r="A318" s="4">
        <v>1</v>
      </c>
      <c r="B318" s="13" t="s">
        <v>173</v>
      </c>
      <c r="C318" s="8">
        <v>240</v>
      </c>
      <c r="D318" s="93">
        <f>480+80</f>
        <v>560</v>
      </c>
      <c r="E318" s="12">
        <v>7</v>
      </c>
      <c r="F318" s="93">
        <f>ROUND(G318/C318,0)</f>
        <v>16</v>
      </c>
      <c r="G318" s="93">
        <f>ROUND(D318*E318,0)</f>
        <v>3920</v>
      </c>
    </row>
    <row r="319" spans="1:7" ht="14.25" customHeight="1" x14ac:dyDescent="0.25">
      <c r="A319" s="4">
        <v>1</v>
      </c>
      <c r="B319" s="252" t="s">
        <v>174</v>
      </c>
      <c r="C319" s="8"/>
      <c r="D319" s="243">
        <f>D316+D318</f>
        <v>560</v>
      </c>
      <c r="E319" s="251">
        <f>G319/D319</f>
        <v>7</v>
      </c>
      <c r="F319" s="243">
        <f>F316+F318</f>
        <v>16</v>
      </c>
      <c r="G319" s="243">
        <f>G316+G318</f>
        <v>3920</v>
      </c>
    </row>
    <row r="320" spans="1:7" ht="20.25" customHeight="1" x14ac:dyDescent="0.25">
      <c r="A320" s="4">
        <v>1</v>
      </c>
      <c r="B320" s="22" t="s">
        <v>141</v>
      </c>
      <c r="C320" s="29"/>
      <c r="D320" s="124">
        <f>D319</f>
        <v>560</v>
      </c>
      <c r="E320" s="101">
        <f>G320/D320</f>
        <v>7</v>
      </c>
      <c r="F320" s="124">
        <f>F319</f>
        <v>16</v>
      </c>
      <c r="G320" s="124">
        <f>G319</f>
        <v>3920</v>
      </c>
    </row>
    <row r="321" spans="1:7" ht="15.75" thickBot="1" x14ac:dyDescent="0.3">
      <c r="A321" s="4">
        <v>1</v>
      </c>
      <c r="B321" s="95" t="s">
        <v>11</v>
      </c>
      <c r="C321" s="98"/>
      <c r="D321" s="96"/>
      <c r="E321" s="96"/>
      <c r="F321" s="96"/>
      <c r="G321" s="96"/>
    </row>
    <row r="322" spans="1:7" hidden="1" x14ac:dyDescent="0.25">
      <c r="A322" s="4">
        <v>1</v>
      </c>
      <c r="B322" s="260"/>
      <c r="C322" s="261"/>
      <c r="D322" s="236"/>
      <c r="E322" s="236"/>
      <c r="F322" s="236"/>
      <c r="G322" s="236"/>
    </row>
    <row r="323" spans="1:7" hidden="1" x14ac:dyDescent="0.25">
      <c r="A323" s="4">
        <v>1</v>
      </c>
      <c r="B323" s="254" t="s">
        <v>153</v>
      </c>
      <c r="C323" s="8"/>
      <c r="D323" s="93"/>
      <c r="E323" s="93"/>
      <c r="F323" s="93"/>
      <c r="G323" s="93"/>
    </row>
    <row r="324" spans="1:7" hidden="1" x14ac:dyDescent="0.25">
      <c r="A324" s="4">
        <v>1</v>
      </c>
      <c r="B324" s="9" t="s">
        <v>5</v>
      </c>
      <c r="C324" s="8"/>
      <c r="D324" s="93"/>
      <c r="E324" s="93"/>
      <c r="F324" s="93"/>
      <c r="G324" s="93"/>
    </row>
    <row r="325" spans="1:7" hidden="1" x14ac:dyDescent="0.25">
      <c r="A325" s="4">
        <v>1</v>
      </c>
      <c r="B325" s="10" t="s">
        <v>32</v>
      </c>
      <c r="C325" s="8">
        <v>300</v>
      </c>
      <c r="D325" s="93">
        <v>1700</v>
      </c>
      <c r="E325" s="12">
        <v>6.1</v>
      </c>
      <c r="F325" s="93">
        <f>ROUND(G325/C325,0)</f>
        <v>35</v>
      </c>
      <c r="G325" s="93">
        <f>ROUND(D325*E325,0)</f>
        <v>10370</v>
      </c>
    </row>
    <row r="326" spans="1:7" hidden="1" x14ac:dyDescent="0.25">
      <c r="A326" s="4">
        <v>1</v>
      </c>
      <c r="B326" s="10" t="s">
        <v>28</v>
      </c>
      <c r="C326" s="8">
        <v>340</v>
      </c>
      <c r="D326" s="93">
        <v>428</v>
      </c>
      <c r="E326" s="12">
        <v>8</v>
      </c>
      <c r="F326" s="93">
        <f>ROUND(G326/C326,0)</f>
        <v>10</v>
      </c>
      <c r="G326" s="93">
        <f>ROUND(D326*E326,0)</f>
        <v>3424</v>
      </c>
    </row>
    <row r="327" spans="1:7" hidden="1" x14ac:dyDescent="0.25">
      <c r="A327" s="4">
        <v>1</v>
      </c>
      <c r="B327" s="14" t="s">
        <v>6</v>
      </c>
      <c r="C327" s="11"/>
      <c r="D327" s="78">
        <f>D325+D326</f>
        <v>2128</v>
      </c>
      <c r="E327" s="101">
        <f>G327/D327</f>
        <v>6.4821428571428568</v>
      </c>
      <c r="F327" s="78">
        <f>F325+F326</f>
        <v>45</v>
      </c>
      <c r="G327" s="78">
        <f>G325+G326</f>
        <v>13794</v>
      </c>
    </row>
    <row r="328" spans="1:7" hidden="1" x14ac:dyDescent="0.25">
      <c r="A328" s="4">
        <v>1</v>
      </c>
      <c r="B328" s="15" t="s">
        <v>198</v>
      </c>
      <c r="C328" s="6"/>
      <c r="D328" s="93"/>
      <c r="E328" s="101"/>
      <c r="F328" s="78"/>
      <c r="G328" s="78"/>
    </row>
    <row r="329" spans="1:7" hidden="1" x14ac:dyDescent="0.25">
      <c r="A329" s="4">
        <v>1</v>
      </c>
      <c r="B329" s="16" t="s">
        <v>146</v>
      </c>
      <c r="C329" s="6"/>
      <c r="D329" s="93">
        <f>D330+D331+D338+D346+D347+D348+D349</f>
        <v>19000</v>
      </c>
      <c r="E329" s="93"/>
      <c r="F329" s="93"/>
      <c r="G329" s="93"/>
    </row>
    <row r="330" spans="1:7" hidden="1" x14ac:dyDescent="0.25">
      <c r="A330" s="4">
        <v>1</v>
      </c>
      <c r="B330" s="16" t="s">
        <v>192</v>
      </c>
      <c r="C330" s="6"/>
      <c r="D330" s="93"/>
      <c r="E330" s="93"/>
      <c r="F330" s="93"/>
      <c r="G330" s="93"/>
    </row>
    <row r="331" spans="1:7" ht="30" hidden="1" x14ac:dyDescent="0.25">
      <c r="A331" s="4">
        <v>1</v>
      </c>
      <c r="B331" s="16" t="s">
        <v>193</v>
      </c>
      <c r="C331" s="6"/>
      <c r="D331" s="93">
        <f>D332+D333+D334+D336</f>
        <v>0</v>
      </c>
      <c r="E331" s="93"/>
      <c r="F331" s="93"/>
      <c r="G331" s="93"/>
    </row>
    <row r="332" spans="1:7" ht="30" hidden="1" x14ac:dyDescent="0.25">
      <c r="A332" s="4">
        <v>1</v>
      </c>
      <c r="B332" s="16" t="s">
        <v>194</v>
      </c>
      <c r="C332" s="6"/>
      <c r="D332" s="93"/>
      <c r="E332" s="93"/>
      <c r="F332" s="93"/>
      <c r="G332" s="93"/>
    </row>
    <row r="333" spans="1:7" ht="30" hidden="1" x14ac:dyDescent="0.25">
      <c r="A333" s="4">
        <v>1</v>
      </c>
      <c r="B333" s="16" t="s">
        <v>195</v>
      </c>
      <c r="C333" s="6"/>
      <c r="D333" s="93"/>
      <c r="E333" s="93"/>
      <c r="F333" s="93"/>
      <c r="G333" s="93"/>
    </row>
    <row r="334" spans="1:7" ht="45" hidden="1" x14ac:dyDescent="0.25">
      <c r="A334" s="4">
        <v>1</v>
      </c>
      <c r="B334" s="16" t="s">
        <v>262</v>
      </c>
      <c r="C334" s="6"/>
      <c r="D334" s="93"/>
      <c r="E334" s="93"/>
      <c r="F334" s="93"/>
      <c r="G334" s="93"/>
    </row>
    <row r="335" spans="1:7" hidden="1" x14ac:dyDescent="0.25">
      <c r="A335" s="4">
        <v>1</v>
      </c>
      <c r="B335" s="197" t="s">
        <v>263</v>
      </c>
      <c r="C335" s="6"/>
      <c r="D335" s="93"/>
      <c r="E335" s="93"/>
      <c r="F335" s="93"/>
      <c r="G335" s="93"/>
    </row>
    <row r="336" spans="1:7" ht="30" hidden="1" x14ac:dyDescent="0.25">
      <c r="A336" s="4">
        <v>1</v>
      </c>
      <c r="B336" s="16" t="s">
        <v>264</v>
      </c>
      <c r="C336" s="6"/>
      <c r="D336" s="93"/>
      <c r="E336" s="93"/>
      <c r="F336" s="93"/>
      <c r="G336" s="93"/>
    </row>
    <row r="337" spans="1:7" hidden="1" x14ac:dyDescent="0.25">
      <c r="A337" s="4">
        <v>1</v>
      </c>
      <c r="B337" s="197" t="s">
        <v>263</v>
      </c>
      <c r="C337" s="6"/>
      <c r="D337" s="93"/>
      <c r="E337" s="93"/>
      <c r="F337" s="93"/>
      <c r="G337" s="93"/>
    </row>
    <row r="338" spans="1:7" ht="30" hidden="1" x14ac:dyDescent="0.25">
      <c r="A338" s="4">
        <v>1</v>
      </c>
      <c r="B338" s="16" t="s">
        <v>230</v>
      </c>
      <c r="C338" s="6"/>
      <c r="D338" s="93">
        <f>D339+D340+D342+D344+D345</f>
        <v>0</v>
      </c>
      <c r="E338" s="93"/>
      <c r="F338" s="93"/>
      <c r="G338" s="93"/>
    </row>
    <row r="339" spans="1:7" ht="30" hidden="1" x14ac:dyDescent="0.25">
      <c r="A339" s="4">
        <v>1</v>
      </c>
      <c r="B339" s="16" t="s">
        <v>231</v>
      </c>
      <c r="C339" s="6"/>
      <c r="D339" s="93"/>
      <c r="E339" s="93"/>
      <c r="F339" s="93"/>
      <c r="G339" s="93"/>
    </row>
    <row r="340" spans="1:7" ht="60" hidden="1" x14ac:dyDescent="0.25">
      <c r="A340" s="4">
        <v>1</v>
      </c>
      <c r="B340" s="16" t="s">
        <v>265</v>
      </c>
      <c r="C340" s="6"/>
      <c r="D340" s="93"/>
      <c r="E340" s="93"/>
      <c r="F340" s="93"/>
      <c r="G340" s="93"/>
    </row>
    <row r="341" spans="1:7" hidden="1" x14ac:dyDescent="0.25">
      <c r="A341" s="4">
        <v>1</v>
      </c>
      <c r="B341" s="197" t="s">
        <v>263</v>
      </c>
      <c r="C341" s="6"/>
      <c r="D341" s="93"/>
      <c r="E341" s="93"/>
      <c r="F341" s="93"/>
      <c r="G341" s="93"/>
    </row>
    <row r="342" spans="1:7" ht="45" hidden="1" x14ac:dyDescent="0.25">
      <c r="A342" s="4">
        <v>1</v>
      </c>
      <c r="B342" s="16" t="s">
        <v>266</v>
      </c>
      <c r="C342" s="6"/>
      <c r="D342" s="93"/>
      <c r="E342" s="93"/>
      <c r="F342" s="93"/>
      <c r="G342" s="93"/>
    </row>
    <row r="343" spans="1:7" hidden="1" x14ac:dyDescent="0.25">
      <c r="A343" s="4">
        <v>1</v>
      </c>
      <c r="B343" s="197" t="s">
        <v>263</v>
      </c>
      <c r="C343" s="6"/>
      <c r="D343" s="93"/>
      <c r="E343" s="93"/>
      <c r="F343" s="93"/>
      <c r="G343" s="93"/>
    </row>
    <row r="344" spans="1:7" ht="30" hidden="1" x14ac:dyDescent="0.25">
      <c r="A344" s="4">
        <v>1</v>
      </c>
      <c r="B344" s="16" t="s">
        <v>232</v>
      </c>
      <c r="C344" s="6"/>
      <c r="D344" s="93"/>
      <c r="E344" s="93"/>
      <c r="F344" s="93"/>
      <c r="G344" s="93"/>
    </row>
    <row r="345" spans="1:7" hidden="1" x14ac:dyDescent="0.25">
      <c r="A345" s="4">
        <v>1</v>
      </c>
      <c r="B345" s="197" t="s">
        <v>263</v>
      </c>
      <c r="C345" s="6"/>
      <c r="D345" s="93"/>
      <c r="E345" s="93"/>
      <c r="F345" s="93"/>
      <c r="G345" s="93"/>
    </row>
    <row r="346" spans="1:7" ht="45" hidden="1" x14ac:dyDescent="0.25">
      <c r="A346" s="4">
        <v>1</v>
      </c>
      <c r="B346" s="16" t="s">
        <v>233</v>
      </c>
      <c r="C346" s="6"/>
      <c r="D346" s="93"/>
      <c r="E346" s="93"/>
      <c r="F346" s="93"/>
      <c r="G346" s="93"/>
    </row>
    <row r="347" spans="1:7" ht="30" hidden="1" x14ac:dyDescent="0.25">
      <c r="A347" s="4">
        <v>1</v>
      </c>
      <c r="B347" s="16" t="s">
        <v>234</v>
      </c>
      <c r="C347" s="6"/>
      <c r="D347" s="93"/>
      <c r="E347" s="93"/>
      <c r="F347" s="93"/>
      <c r="G347" s="93"/>
    </row>
    <row r="348" spans="1:7" ht="30" hidden="1" x14ac:dyDescent="0.25">
      <c r="A348" s="4">
        <v>1</v>
      </c>
      <c r="B348" s="16" t="s">
        <v>235</v>
      </c>
      <c r="C348" s="6"/>
      <c r="D348" s="93"/>
      <c r="E348" s="93"/>
      <c r="F348" s="93"/>
      <c r="G348" s="93"/>
    </row>
    <row r="349" spans="1:7" hidden="1" x14ac:dyDescent="0.25">
      <c r="A349" s="4">
        <v>1</v>
      </c>
      <c r="B349" s="16" t="s">
        <v>236</v>
      </c>
      <c r="C349" s="6"/>
      <c r="D349" s="93">
        <v>19000</v>
      </c>
      <c r="E349" s="93"/>
      <c r="F349" s="93"/>
      <c r="G349" s="93"/>
    </row>
    <row r="350" spans="1:7" hidden="1" x14ac:dyDescent="0.25">
      <c r="A350" s="4">
        <v>1</v>
      </c>
      <c r="B350" s="16" t="s">
        <v>271</v>
      </c>
      <c r="C350" s="6"/>
      <c r="D350" s="93"/>
      <c r="E350" s="93"/>
      <c r="F350" s="93"/>
      <c r="G350" s="93"/>
    </row>
    <row r="351" spans="1:7" hidden="1" x14ac:dyDescent="0.25">
      <c r="A351" s="4">
        <v>1</v>
      </c>
      <c r="B351" s="152" t="s">
        <v>282</v>
      </c>
      <c r="C351" s="6"/>
      <c r="D351" s="93"/>
      <c r="E351" s="93"/>
      <c r="F351" s="93"/>
      <c r="G351" s="93"/>
    </row>
    <row r="352" spans="1:7" hidden="1" x14ac:dyDescent="0.25">
      <c r="A352" s="4">
        <v>1</v>
      </c>
      <c r="B352" s="24" t="s">
        <v>144</v>
      </c>
      <c r="C352" s="6"/>
      <c r="D352" s="93">
        <v>8989</v>
      </c>
      <c r="E352" s="93"/>
      <c r="F352" s="93"/>
      <c r="G352" s="93"/>
    </row>
    <row r="353" spans="1:7" hidden="1" x14ac:dyDescent="0.25">
      <c r="A353" s="4">
        <v>1</v>
      </c>
      <c r="B353" s="152" t="s">
        <v>191</v>
      </c>
      <c r="C353" s="6"/>
      <c r="D353" s="93">
        <v>6000</v>
      </c>
      <c r="E353" s="93"/>
      <c r="F353" s="93"/>
      <c r="G353" s="93"/>
    </row>
    <row r="354" spans="1:7" ht="30" hidden="1" x14ac:dyDescent="0.25">
      <c r="A354" s="4">
        <v>1</v>
      </c>
      <c r="B354" s="24" t="s">
        <v>145</v>
      </c>
      <c r="C354" s="6"/>
      <c r="D354" s="93"/>
      <c r="E354" s="93"/>
      <c r="F354" s="93"/>
      <c r="G354" s="93"/>
    </row>
    <row r="355" spans="1:7" hidden="1" x14ac:dyDescent="0.25">
      <c r="A355" s="4">
        <v>1</v>
      </c>
      <c r="B355" s="153" t="s">
        <v>208</v>
      </c>
      <c r="C355" s="6"/>
      <c r="D355" s="93"/>
      <c r="E355" s="93"/>
      <c r="F355" s="93"/>
      <c r="G355" s="93"/>
    </row>
    <row r="356" spans="1:7" hidden="1" x14ac:dyDescent="0.25">
      <c r="A356" s="4">
        <v>1</v>
      </c>
      <c r="B356" s="229" t="s">
        <v>268</v>
      </c>
      <c r="C356" s="6"/>
      <c r="D356" s="93"/>
      <c r="E356" s="93"/>
      <c r="F356" s="93"/>
      <c r="G356" s="93"/>
    </row>
    <row r="357" spans="1:7" hidden="1" x14ac:dyDescent="0.25">
      <c r="A357" s="4">
        <v>1</v>
      </c>
      <c r="B357" s="17" t="s">
        <v>197</v>
      </c>
      <c r="C357" s="6"/>
      <c r="D357" s="78">
        <f>D329+ROUND(D352*3.2,0)+D354</f>
        <v>47765</v>
      </c>
      <c r="E357" s="93"/>
      <c r="F357" s="93"/>
      <c r="G357" s="93"/>
    </row>
    <row r="358" spans="1:7" ht="19.5" hidden="1" customHeight="1" x14ac:dyDescent="0.25">
      <c r="A358" s="4">
        <v>1</v>
      </c>
      <c r="B358" s="142" t="s">
        <v>147</v>
      </c>
      <c r="C358" s="11"/>
      <c r="D358" s="78"/>
      <c r="E358" s="93"/>
      <c r="F358" s="93"/>
      <c r="G358" s="93"/>
    </row>
    <row r="359" spans="1:7" ht="19.5" hidden="1" customHeight="1" x14ac:dyDescent="0.25">
      <c r="A359" s="4">
        <v>1</v>
      </c>
      <c r="B359" s="262" t="s">
        <v>168</v>
      </c>
      <c r="C359" s="40"/>
      <c r="D359" s="116">
        <v>140</v>
      </c>
      <c r="E359" s="93"/>
      <c r="F359" s="93"/>
      <c r="G359" s="93"/>
    </row>
    <row r="360" spans="1:7" hidden="1" x14ac:dyDescent="0.25">
      <c r="A360" s="4">
        <v>1</v>
      </c>
      <c r="B360" s="72" t="s">
        <v>8</v>
      </c>
      <c r="C360" s="11"/>
      <c r="D360" s="93"/>
      <c r="E360" s="93"/>
      <c r="F360" s="93"/>
      <c r="G360" s="93"/>
    </row>
    <row r="361" spans="1:7" hidden="1" x14ac:dyDescent="0.25">
      <c r="A361" s="4">
        <v>1</v>
      </c>
      <c r="B361" s="20" t="s">
        <v>23</v>
      </c>
      <c r="C361" s="11"/>
      <c r="D361" s="93"/>
      <c r="E361" s="93"/>
      <c r="F361" s="93"/>
      <c r="G361" s="93"/>
    </row>
    <row r="362" spans="1:7" hidden="1" x14ac:dyDescent="0.25">
      <c r="A362" s="4">
        <v>1</v>
      </c>
      <c r="B362" s="13" t="s">
        <v>173</v>
      </c>
      <c r="C362" s="8">
        <v>240</v>
      </c>
      <c r="D362" s="93">
        <v>438</v>
      </c>
      <c r="E362" s="12">
        <v>8</v>
      </c>
      <c r="F362" s="93">
        <f>ROUND(G362/C362,0)</f>
        <v>15</v>
      </c>
      <c r="G362" s="93">
        <f>ROUND(D362*E362,0)</f>
        <v>3504</v>
      </c>
    </row>
    <row r="363" spans="1:7" ht="18" hidden="1" customHeight="1" x14ac:dyDescent="0.25">
      <c r="A363" s="4">
        <v>1</v>
      </c>
      <c r="B363" s="252" t="s">
        <v>174</v>
      </c>
      <c r="C363" s="8"/>
      <c r="D363" s="243">
        <f>D360+D362</f>
        <v>438</v>
      </c>
      <c r="E363" s="251">
        <f>G363/D363</f>
        <v>8</v>
      </c>
      <c r="F363" s="243">
        <f>F360+F362</f>
        <v>15</v>
      </c>
      <c r="G363" s="243">
        <f>G360+G362</f>
        <v>3504</v>
      </c>
    </row>
    <row r="364" spans="1:7" ht="20.25" hidden="1" customHeight="1" x14ac:dyDescent="0.25">
      <c r="A364" s="4">
        <v>1</v>
      </c>
      <c r="B364" s="22" t="s">
        <v>141</v>
      </c>
      <c r="C364" s="29"/>
      <c r="D364" s="124">
        <f>D363</f>
        <v>438</v>
      </c>
      <c r="E364" s="101">
        <f>G364/D364</f>
        <v>8</v>
      </c>
      <c r="F364" s="124">
        <f>F363</f>
        <v>15</v>
      </c>
      <c r="G364" s="124">
        <f>G363</f>
        <v>3504</v>
      </c>
    </row>
    <row r="365" spans="1:7" ht="15.75" hidden="1" thickBot="1" x14ac:dyDescent="0.3">
      <c r="A365" s="4">
        <v>1</v>
      </c>
      <c r="B365" s="95" t="s">
        <v>11</v>
      </c>
      <c r="C365" s="96"/>
      <c r="D365" s="96"/>
      <c r="E365" s="96"/>
      <c r="F365" s="96"/>
      <c r="G365" s="96"/>
    </row>
    <row r="366" spans="1:7" hidden="1" x14ac:dyDescent="0.25">
      <c r="A366" s="4">
        <v>1</v>
      </c>
      <c r="B366" s="29"/>
      <c r="C366" s="23"/>
      <c r="D366" s="93"/>
      <c r="E366" s="93"/>
      <c r="F366" s="93"/>
      <c r="G366" s="93"/>
    </row>
    <row r="367" spans="1:7" ht="29.25" hidden="1" x14ac:dyDescent="0.25">
      <c r="A367" s="4">
        <v>1</v>
      </c>
      <c r="B367" s="263" t="s">
        <v>154</v>
      </c>
      <c r="C367" s="11"/>
      <c r="D367" s="93"/>
      <c r="E367" s="93"/>
      <c r="F367" s="93"/>
      <c r="G367" s="93"/>
    </row>
    <row r="368" spans="1:7" hidden="1" x14ac:dyDescent="0.25">
      <c r="A368" s="4">
        <v>1</v>
      </c>
      <c r="B368" s="15" t="s">
        <v>199</v>
      </c>
      <c r="C368" s="6"/>
      <c r="D368" s="93"/>
      <c r="E368" s="93"/>
      <c r="F368" s="93"/>
      <c r="G368" s="93"/>
    </row>
    <row r="369" spans="1:8" hidden="1" x14ac:dyDescent="0.25">
      <c r="A369" s="4">
        <v>1</v>
      </c>
      <c r="B369" s="16" t="s">
        <v>146</v>
      </c>
      <c r="C369" s="6"/>
      <c r="D369" s="93">
        <f>D370+D371+D372+D373</f>
        <v>23998</v>
      </c>
      <c r="E369" s="78"/>
      <c r="F369" s="93"/>
      <c r="G369" s="93"/>
    </row>
    <row r="370" spans="1:8" hidden="1" x14ac:dyDescent="0.25">
      <c r="A370" s="4">
        <v>1</v>
      </c>
      <c r="B370" s="16" t="s">
        <v>192</v>
      </c>
      <c r="C370" s="6"/>
      <c r="D370" s="93"/>
      <c r="E370" s="78"/>
      <c r="F370" s="93"/>
      <c r="G370" s="93"/>
    </row>
    <row r="371" spans="1:8" ht="30" hidden="1" x14ac:dyDescent="0.25">
      <c r="A371" s="4">
        <v>1</v>
      </c>
      <c r="B371" s="16" t="s">
        <v>227</v>
      </c>
      <c r="C371" s="6"/>
      <c r="D371" s="93">
        <v>9498</v>
      </c>
      <c r="E371" s="78"/>
      <c r="F371" s="93"/>
      <c r="G371" s="93"/>
    </row>
    <row r="372" spans="1:8" ht="30" hidden="1" x14ac:dyDescent="0.25">
      <c r="A372" s="4">
        <v>1</v>
      </c>
      <c r="B372" s="16" t="s">
        <v>228</v>
      </c>
      <c r="C372" s="6"/>
      <c r="D372" s="93"/>
      <c r="E372" s="78"/>
      <c r="F372" s="93"/>
      <c r="G372" s="93"/>
    </row>
    <row r="373" spans="1:8" hidden="1" x14ac:dyDescent="0.25">
      <c r="A373" s="4">
        <v>1</v>
      </c>
      <c r="B373" s="16" t="s">
        <v>229</v>
      </c>
      <c r="C373" s="6"/>
      <c r="D373" s="93">
        <v>14500</v>
      </c>
      <c r="E373" s="78"/>
      <c r="F373" s="93"/>
      <c r="G373" s="93"/>
      <c r="H373" s="237"/>
    </row>
    <row r="374" spans="1:8" hidden="1" x14ac:dyDescent="0.25">
      <c r="A374" s="4">
        <v>1</v>
      </c>
      <c r="B374" s="24" t="s">
        <v>144</v>
      </c>
      <c r="C374" s="6"/>
      <c r="D374" s="93">
        <v>68195</v>
      </c>
      <c r="E374" s="78"/>
      <c r="F374" s="93"/>
      <c r="G374" s="93"/>
    </row>
    <row r="375" spans="1:8" hidden="1" x14ac:dyDescent="0.25">
      <c r="A375" s="4">
        <v>1</v>
      </c>
      <c r="B375" s="152" t="s">
        <v>191</v>
      </c>
      <c r="C375" s="6"/>
      <c r="D375" s="93">
        <v>5276</v>
      </c>
      <c r="E375" s="78"/>
      <c r="F375" s="93"/>
      <c r="G375" s="93"/>
    </row>
    <row r="376" spans="1:8" hidden="1" x14ac:dyDescent="0.25">
      <c r="A376" s="4">
        <v>1</v>
      </c>
      <c r="B376" s="17" t="s">
        <v>165</v>
      </c>
      <c r="C376" s="6"/>
      <c r="D376" s="78">
        <f>D369+ROUND(D374*3.2,0)</f>
        <v>242222</v>
      </c>
      <c r="E376" s="78"/>
      <c r="F376" s="93"/>
      <c r="G376" s="93"/>
    </row>
    <row r="377" spans="1:8" hidden="1" x14ac:dyDescent="0.25">
      <c r="A377" s="4">
        <v>1</v>
      </c>
      <c r="B377" s="264" t="s">
        <v>198</v>
      </c>
      <c r="C377" s="77"/>
      <c r="D377" s="93"/>
      <c r="E377" s="78"/>
      <c r="F377" s="93"/>
      <c r="G377" s="93"/>
    </row>
    <row r="378" spans="1:8" hidden="1" x14ac:dyDescent="0.25">
      <c r="A378" s="4">
        <v>1</v>
      </c>
      <c r="B378" s="16" t="s">
        <v>146</v>
      </c>
      <c r="C378" s="6"/>
      <c r="D378" s="93">
        <f>D379+D380+D387+D395+D396+D397+D398+D399</f>
        <v>19770</v>
      </c>
      <c r="E378" s="78"/>
      <c r="F378" s="93"/>
      <c r="G378" s="93"/>
    </row>
    <row r="379" spans="1:8" hidden="1" x14ac:dyDescent="0.25">
      <c r="A379" s="4">
        <v>1</v>
      </c>
      <c r="B379" s="16" t="s">
        <v>192</v>
      </c>
      <c r="C379" s="6"/>
      <c r="D379" s="93"/>
      <c r="E379" s="78"/>
      <c r="F379" s="93"/>
      <c r="G379" s="93"/>
    </row>
    <row r="380" spans="1:8" ht="30" hidden="1" x14ac:dyDescent="0.25">
      <c r="A380" s="4">
        <v>1</v>
      </c>
      <c r="B380" s="16" t="s">
        <v>193</v>
      </c>
      <c r="C380" s="6"/>
      <c r="D380" s="110">
        <f>D381+D382+D383+D385</f>
        <v>19270</v>
      </c>
      <c r="E380" s="78"/>
      <c r="F380" s="93"/>
      <c r="G380" s="93"/>
    </row>
    <row r="381" spans="1:8" ht="30" hidden="1" x14ac:dyDescent="0.25">
      <c r="A381" s="4">
        <v>1</v>
      </c>
      <c r="B381" s="16" t="s">
        <v>194</v>
      </c>
      <c r="C381" s="6"/>
      <c r="D381" s="110">
        <v>14823</v>
      </c>
      <c r="E381" s="78"/>
      <c r="F381" s="93"/>
      <c r="G381" s="93"/>
    </row>
    <row r="382" spans="1:8" ht="30" hidden="1" x14ac:dyDescent="0.25">
      <c r="A382" s="4">
        <v>1</v>
      </c>
      <c r="B382" s="16" t="s">
        <v>195</v>
      </c>
      <c r="C382" s="6"/>
      <c r="D382" s="110">
        <v>4447</v>
      </c>
      <c r="E382" s="78"/>
      <c r="F382" s="93"/>
      <c r="G382" s="93"/>
    </row>
    <row r="383" spans="1:8" ht="45" hidden="1" x14ac:dyDescent="0.25">
      <c r="A383" s="4">
        <v>1</v>
      </c>
      <c r="B383" s="16" t="s">
        <v>262</v>
      </c>
      <c r="C383" s="6"/>
      <c r="D383" s="110"/>
      <c r="E383" s="78"/>
      <c r="F383" s="93"/>
      <c r="G383" s="93"/>
    </row>
    <row r="384" spans="1:8" hidden="1" x14ac:dyDescent="0.25">
      <c r="A384" s="4">
        <v>1</v>
      </c>
      <c r="B384" s="197" t="s">
        <v>263</v>
      </c>
      <c r="C384" s="6"/>
      <c r="D384" s="110"/>
      <c r="E384" s="78"/>
      <c r="F384" s="93"/>
      <c r="G384" s="93"/>
    </row>
    <row r="385" spans="1:7" ht="30" hidden="1" customHeight="1" x14ac:dyDescent="0.25">
      <c r="A385" s="4">
        <v>1</v>
      </c>
      <c r="B385" s="16" t="s">
        <v>264</v>
      </c>
      <c r="C385" s="6"/>
      <c r="D385" s="110"/>
      <c r="E385" s="78"/>
      <c r="F385" s="93"/>
      <c r="G385" s="93"/>
    </row>
    <row r="386" spans="1:7" hidden="1" x14ac:dyDescent="0.25">
      <c r="A386" s="4">
        <v>1</v>
      </c>
      <c r="B386" s="197" t="s">
        <v>263</v>
      </c>
      <c r="C386" s="6"/>
      <c r="D386" s="110"/>
      <c r="E386" s="78"/>
      <c r="F386" s="93"/>
      <c r="G386" s="93"/>
    </row>
    <row r="387" spans="1:7" ht="30" hidden="1" x14ac:dyDescent="0.25">
      <c r="A387" s="4">
        <v>1</v>
      </c>
      <c r="B387" s="16" t="s">
        <v>230</v>
      </c>
      <c r="C387" s="6"/>
      <c r="D387" s="110">
        <f>D388+D389+D391+D393</f>
        <v>500</v>
      </c>
      <c r="E387" s="78"/>
      <c r="F387" s="93"/>
      <c r="G387" s="93"/>
    </row>
    <row r="388" spans="1:7" ht="30" hidden="1" x14ac:dyDescent="0.25">
      <c r="A388" s="4">
        <v>1</v>
      </c>
      <c r="B388" s="16" t="s">
        <v>231</v>
      </c>
      <c r="C388" s="6"/>
      <c r="D388" s="110">
        <v>500</v>
      </c>
      <c r="E388" s="78"/>
      <c r="F388" s="93"/>
      <c r="G388" s="93"/>
    </row>
    <row r="389" spans="1:7" ht="60" hidden="1" x14ac:dyDescent="0.25">
      <c r="A389" s="4">
        <v>1</v>
      </c>
      <c r="B389" s="16" t="s">
        <v>265</v>
      </c>
      <c r="C389" s="6"/>
      <c r="D389" s="110"/>
      <c r="E389" s="78"/>
      <c r="F389" s="93"/>
      <c r="G389" s="93"/>
    </row>
    <row r="390" spans="1:7" hidden="1" x14ac:dyDescent="0.25">
      <c r="A390" s="4">
        <v>1</v>
      </c>
      <c r="B390" s="197" t="s">
        <v>263</v>
      </c>
      <c r="C390" s="6"/>
      <c r="D390" s="110"/>
      <c r="E390" s="78"/>
      <c r="F390" s="93"/>
      <c r="G390" s="93"/>
    </row>
    <row r="391" spans="1:7" ht="45" hidden="1" x14ac:dyDescent="0.25">
      <c r="A391" s="4">
        <v>1</v>
      </c>
      <c r="B391" s="16" t="s">
        <v>266</v>
      </c>
      <c r="C391" s="6"/>
      <c r="D391" s="110"/>
      <c r="E391" s="78"/>
      <c r="F391" s="93"/>
      <c r="G391" s="93"/>
    </row>
    <row r="392" spans="1:7" hidden="1" x14ac:dyDescent="0.25">
      <c r="A392" s="4">
        <v>1</v>
      </c>
      <c r="B392" s="197" t="s">
        <v>263</v>
      </c>
      <c r="C392" s="6"/>
      <c r="D392" s="110"/>
      <c r="E392" s="78"/>
      <c r="F392" s="93"/>
      <c r="G392" s="93"/>
    </row>
    <row r="393" spans="1:7" ht="30" hidden="1" x14ac:dyDescent="0.25">
      <c r="A393" s="4">
        <v>1</v>
      </c>
      <c r="B393" s="16" t="s">
        <v>232</v>
      </c>
      <c r="C393" s="6"/>
      <c r="D393" s="110"/>
      <c r="E393" s="78"/>
      <c r="F393" s="93"/>
      <c r="G393" s="93"/>
    </row>
    <row r="394" spans="1:7" hidden="1" x14ac:dyDescent="0.25">
      <c r="A394" s="4">
        <v>1</v>
      </c>
      <c r="B394" s="197" t="s">
        <v>263</v>
      </c>
      <c r="C394" s="6"/>
      <c r="D394" s="110"/>
      <c r="E394" s="78"/>
      <c r="F394" s="93"/>
      <c r="G394" s="93"/>
    </row>
    <row r="395" spans="1:7" ht="45" hidden="1" x14ac:dyDescent="0.25">
      <c r="A395" s="4">
        <v>1</v>
      </c>
      <c r="B395" s="16" t="s">
        <v>233</v>
      </c>
      <c r="C395" s="6"/>
      <c r="D395" s="110"/>
      <c r="E395" s="78"/>
      <c r="F395" s="93"/>
      <c r="G395" s="93"/>
    </row>
    <row r="396" spans="1:7" ht="30" hidden="1" x14ac:dyDescent="0.25">
      <c r="A396" s="4">
        <v>1</v>
      </c>
      <c r="B396" s="16" t="s">
        <v>234</v>
      </c>
      <c r="C396" s="6"/>
      <c r="D396" s="110"/>
      <c r="E396" s="78"/>
      <c r="F396" s="93"/>
      <c r="G396" s="93"/>
    </row>
    <row r="397" spans="1:7" ht="30" hidden="1" x14ac:dyDescent="0.25">
      <c r="A397" s="4">
        <v>1</v>
      </c>
      <c r="B397" s="16" t="s">
        <v>235</v>
      </c>
      <c r="C397" s="6"/>
      <c r="D397" s="110"/>
      <c r="E397" s="78"/>
      <c r="F397" s="93"/>
      <c r="G397" s="93"/>
    </row>
    <row r="398" spans="1:7" hidden="1" x14ac:dyDescent="0.25">
      <c r="A398" s="4">
        <v>1</v>
      </c>
      <c r="B398" s="16" t="s">
        <v>236</v>
      </c>
      <c r="C398" s="6"/>
      <c r="D398" s="93"/>
      <c r="E398" s="78"/>
      <c r="F398" s="93"/>
      <c r="G398" s="93"/>
    </row>
    <row r="399" spans="1:7" hidden="1" x14ac:dyDescent="0.25">
      <c r="A399" s="4">
        <v>1</v>
      </c>
      <c r="B399" s="16" t="s">
        <v>271</v>
      </c>
      <c r="C399" s="6"/>
      <c r="D399" s="93"/>
      <c r="E399" s="78"/>
      <c r="F399" s="93"/>
      <c r="G399" s="93"/>
    </row>
    <row r="400" spans="1:7" hidden="1" x14ac:dyDescent="0.25">
      <c r="A400" s="4">
        <v>1</v>
      </c>
      <c r="B400" s="152" t="s">
        <v>282</v>
      </c>
      <c r="C400" s="6"/>
      <c r="D400" s="93"/>
      <c r="E400" s="78"/>
      <c r="F400" s="93"/>
      <c r="G400" s="93"/>
    </row>
    <row r="401" spans="1:7" hidden="1" x14ac:dyDescent="0.25">
      <c r="A401" s="4">
        <v>1</v>
      </c>
      <c r="B401" s="24" t="s">
        <v>144</v>
      </c>
      <c r="C401" s="6"/>
      <c r="D401" s="93"/>
      <c r="E401" s="78"/>
      <c r="F401" s="93"/>
      <c r="G401" s="93"/>
    </row>
    <row r="402" spans="1:7" hidden="1" x14ac:dyDescent="0.25">
      <c r="A402" s="4">
        <v>1</v>
      </c>
      <c r="B402" s="152" t="s">
        <v>191</v>
      </c>
      <c r="C402" s="6"/>
      <c r="D402" s="93"/>
      <c r="E402" s="78"/>
      <c r="F402" s="93"/>
      <c r="G402" s="93"/>
    </row>
    <row r="403" spans="1:7" ht="30" hidden="1" x14ac:dyDescent="0.25">
      <c r="A403" s="4">
        <v>1</v>
      </c>
      <c r="B403" s="24" t="s">
        <v>145</v>
      </c>
      <c r="C403" s="6"/>
      <c r="D403" s="93">
        <v>18000</v>
      </c>
      <c r="E403" s="78"/>
      <c r="F403" s="93"/>
      <c r="G403" s="93"/>
    </row>
    <row r="404" spans="1:7" hidden="1" x14ac:dyDescent="0.25">
      <c r="A404" s="4">
        <v>1</v>
      </c>
      <c r="B404" s="153" t="s">
        <v>208</v>
      </c>
      <c r="C404" s="6"/>
      <c r="D404" s="93"/>
      <c r="E404" s="78"/>
      <c r="F404" s="93"/>
      <c r="G404" s="93"/>
    </row>
    <row r="405" spans="1:7" hidden="1" x14ac:dyDescent="0.25">
      <c r="A405" s="4">
        <v>1</v>
      </c>
      <c r="B405" s="229" t="s">
        <v>268</v>
      </c>
      <c r="C405" s="6"/>
      <c r="D405" s="93"/>
      <c r="E405" s="78"/>
      <c r="F405" s="93"/>
      <c r="G405" s="93"/>
    </row>
    <row r="406" spans="1:7" hidden="1" x14ac:dyDescent="0.25">
      <c r="A406" s="4">
        <v>1</v>
      </c>
      <c r="B406" s="14" t="s">
        <v>197</v>
      </c>
      <c r="C406" s="6"/>
      <c r="D406" s="78">
        <f>D378+D401*3.2+D403</f>
        <v>37770</v>
      </c>
      <c r="E406" s="78"/>
      <c r="F406" s="93"/>
      <c r="G406" s="93"/>
    </row>
    <row r="407" spans="1:7" ht="15.75" hidden="1" customHeight="1" x14ac:dyDescent="0.25">
      <c r="A407" s="4">
        <v>1</v>
      </c>
      <c r="B407" s="239" t="s">
        <v>196</v>
      </c>
      <c r="C407" s="6"/>
      <c r="D407" s="78">
        <f>D376+D406</f>
        <v>279992</v>
      </c>
      <c r="E407" s="78"/>
      <c r="F407" s="93"/>
      <c r="G407" s="93"/>
    </row>
    <row r="408" spans="1:7" hidden="1" x14ac:dyDescent="0.25">
      <c r="A408" s="4">
        <v>1</v>
      </c>
      <c r="B408" s="72" t="s">
        <v>8</v>
      </c>
      <c r="C408" s="6"/>
      <c r="D408" s="93"/>
      <c r="E408" s="93"/>
      <c r="F408" s="93"/>
      <c r="G408" s="93"/>
    </row>
    <row r="409" spans="1:7" hidden="1" x14ac:dyDescent="0.25">
      <c r="A409" s="4">
        <v>1</v>
      </c>
      <c r="B409" s="20" t="s">
        <v>98</v>
      </c>
      <c r="C409" s="6"/>
      <c r="D409" s="93"/>
      <c r="E409" s="93"/>
      <c r="F409" s="93"/>
      <c r="G409" s="93"/>
    </row>
    <row r="410" spans="1:7" hidden="1" x14ac:dyDescent="0.25">
      <c r="A410" s="4">
        <v>1</v>
      </c>
      <c r="B410" s="131" t="s">
        <v>173</v>
      </c>
      <c r="C410" s="8">
        <v>240</v>
      </c>
      <c r="D410" s="93">
        <v>3089</v>
      </c>
      <c r="E410" s="12">
        <v>8</v>
      </c>
      <c r="F410" s="93">
        <f>ROUND(G410/C410,0)</f>
        <v>103</v>
      </c>
      <c r="G410" s="93">
        <f>ROUND(D410*E410,0)</f>
        <v>24712</v>
      </c>
    </row>
    <row r="411" spans="1:7" hidden="1" x14ac:dyDescent="0.25">
      <c r="A411" s="4">
        <v>1</v>
      </c>
      <c r="B411" s="131" t="s">
        <v>13</v>
      </c>
      <c r="C411" s="8">
        <v>240</v>
      </c>
      <c r="D411" s="93">
        <v>995</v>
      </c>
      <c r="E411" s="12">
        <v>3</v>
      </c>
      <c r="F411" s="93">
        <f>ROUND(G411/C411,0)</f>
        <v>12</v>
      </c>
      <c r="G411" s="93">
        <f>ROUND(D411*E411,0)</f>
        <v>2985</v>
      </c>
    </row>
    <row r="412" spans="1:7" hidden="1" x14ac:dyDescent="0.25">
      <c r="A412" s="4">
        <v>1</v>
      </c>
      <c r="B412" s="70" t="s">
        <v>174</v>
      </c>
      <c r="C412" s="19"/>
      <c r="D412" s="243">
        <f>D410+D411</f>
        <v>4084</v>
      </c>
      <c r="E412" s="251">
        <f>G412/D412</f>
        <v>6.7818315377081291</v>
      </c>
      <c r="F412" s="243">
        <f>F410+F411</f>
        <v>115</v>
      </c>
      <c r="G412" s="243">
        <f>G410+G411</f>
        <v>27697</v>
      </c>
    </row>
    <row r="413" spans="1:7" ht="21" hidden="1" customHeight="1" x14ac:dyDescent="0.25">
      <c r="A413" s="4">
        <v>1</v>
      </c>
      <c r="B413" s="22" t="s">
        <v>141</v>
      </c>
      <c r="C413" s="257"/>
      <c r="D413" s="124">
        <f>D412</f>
        <v>4084</v>
      </c>
      <c r="E413" s="101">
        <f>E412</f>
        <v>6.7818315377081291</v>
      </c>
      <c r="F413" s="124">
        <f>F412</f>
        <v>115</v>
      </c>
      <c r="G413" s="124">
        <f>G412</f>
        <v>27697</v>
      </c>
    </row>
    <row r="414" spans="1:7" s="4" customFormat="1" hidden="1" thickBot="1" x14ac:dyDescent="0.25">
      <c r="A414" s="4">
        <v>1</v>
      </c>
      <c r="B414" s="258" t="s">
        <v>11</v>
      </c>
      <c r="C414" s="246"/>
      <c r="D414" s="246"/>
      <c r="E414" s="246"/>
      <c r="F414" s="246"/>
      <c r="G414" s="246"/>
    </row>
    <row r="415" spans="1:7" hidden="1" x14ac:dyDescent="0.25">
      <c r="A415" s="4">
        <v>1</v>
      </c>
      <c r="B415" s="260"/>
      <c r="C415" s="94"/>
      <c r="D415" s="236"/>
      <c r="E415" s="236"/>
      <c r="F415" s="236"/>
      <c r="G415" s="236"/>
    </row>
    <row r="416" spans="1:7" hidden="1" x14ac:dyDescent="0.25">
      <c r="A416" s="4">
        <v>1</v>
      </c>
      <c r="B416" s="254" t="s">
        <v>155</v>
      </c>
      <c r="C416" s="11"/>
      <c r="D416" s="93"/>
      <c r="E416" s="93"/>
      <c r="F416" s="93"/>
      <c r="G416" s="93"/>
    </row>
    <row r="417" spans="1:7" hidden="1" x14ac:dyDescent="0.25">
      <c r="A417" s="4">
        <v>1</v>
      </c>
      <c r="B417" s="15" t="s">
        <v>199</v>
      </c>
      <c r="C417" s="6"/>
      <c r="D417" s="93"/>
      <c r="E417" s="93"/>
      <c r="F417" s="93"/>
      <c r="G417" s="93"/>
    </row>
    <row r="418" spans="1:7" hidden="1" x14ac:dyDescent="0.25">
      <c r="A418" s="4">
        <v>1</v>
      </c>
      <c r="B418" s="16" t="s">
        <v>146</v>
      </c>
      <c r="C418" s="6"/>
      <c r="D418" s="93">
        <f>D420+D419+D421+D422</f>
        <v>33120</v>
      </c>
      <c r="E418" s="93"/>
      <c r="F418" s="93"/>
      <c r="G418" s="93"/>
    </row>
    <row r="419" spans="1:7" hidden="1" x14ac:dyDescent="0.25">
      <c r="A419" s="4">
        <v>1</v>
      </c>
      <c r="B419" s="16" t="s">
        <v>192</v>
      </c>
      <c r="C419" s="6"/>
      <c r="D419" s="93"/>
      <c r="E419" s="93"/>
      <c r="F419" s="93"/>
      <c r="G419" s="93"/>
    </row>
    <row r="420" spans="1:7" ht="30" hidden="1" x14ac:dyDescent="0.25">
      <c r="A420" s="4">
        <v>1</v>
      </c>
      <c r="B420" s="16" t="s">
        <v>227</v>
      </c>
      <c r="C420" s="6"/>
      <c r="D420" s="93">
        <v>25625</v>
      </c>
      <c r="E420" s="93"/>
      <c r="F420" s="93"/>
      <c r="G420" s="93"/>
    </row>
    <row r="421" spans="1:7" ht="30" hidden="1" x14ac:dyDescent="0.25">
      <c r="A421" s="4">
        <v>1</v>
      </c>
      <c r="B421" s="16" t="s">
        <v>228</v>
      </c>
      <c r="C421" s="6"/>
      <c r="D421" s="93"/>
      <c r="E421" s="93"/>
      <c r="F421" s="93"/>
      <c r="G421" s="93"/>
    </row>
    <row r="422" spans="1:7" hidden="1" x14ac:dyDescent="0.25">
      <c r="A422" s="4">
        <v>1</v>
      </c>
      <c r="B422" s="16" t="s">
        <v>229</v>
      </c>
      <c r="C422" s="6"/>
      <c r="D422" s="93">
        <v>7495</v>
      </c>
      <c r="E422" s="93"/>
      <c r="F422" s="93"/>
      <c r="G422" s="93"/>
    </row>
    <row r="423" spans="1:7" hidden="1" x14ac:dyDescent="0.25">
      <c r="A423" s="4">
        <v>1</v>
      </c>
      <c r="B423" s="24" t="s">
        <v>144</v>
      </c>
      <c r="C423" s="6"/>
      <c r="D423" s="93">
        <v>45000</v>
      </c>
      <c r="E423" s="93"/>
      <c r="F423" s="93"/>
      <c r="G423" s="93"/>
    </row>
    <row r="424" spans="1:7" hidden="1" x14ac:dyDescent="0.25">
      <c r="A424" s="4">
        <v>1</v>
      </c>
      <c r="B424" s="152" t="s">
        <v>191</v>
      </c>
      <c r="C424" s="6"/>
      <c r="D424" s="93"/>
      <c r="E424" s="93"/>
      <c r="F424" s="93"/>
      <c r="G424" s="93"/>
    </row>
    <row r="425" spans="1:7" hidden="1" x14ac:dyDescent="0.25">
      <c r="A425" s="4">
        <v>1</v>
      </c>
      <c r="B425" s="17" t="s">
        <v>165</v>
      </c>
      <c r="C425" s="6"/>
      <c r="D425" s="78">
        <f>D418+ROUND(D423*3.2,0)</f>
        <v>177120</v>
      </c>
      <c r="E425" s="93"/>
      <c r="F425" s="93"/>
      <c r="G425" s="93"/>
    </row>
    <row r="426" spans="1:7" hidden="1" x14ac:dyDescent="0.25">
      <c r="A426" s="4">
        <v>1</v>
      </c>
      <c r="B426" s="264" t="s">
        <v>198</v>
      </c>
      <c r="C426" s="77"/>
      <c r="D426" s="93"/>
      <c r="E426" s="93"/>
      <c r="F426" s="93"/>
      <c r="G426" s="93"/>
    </row>
    <row r="427" spans="1:7" hidden="1" x14ac:dyDescent="0.25">
      <c r="A427" s="4">
        <v>1</v>
      </c>
      <c r="B427" s="16" t="s">
        <v>146</v>
      </c>
      <c r="C427" s="6"/>
      <c r="D427" s="93">
        <f>D428+D429+D436+D444+D445+D446+D447+D448</f>
        <v>12104</v>
      </c>
      <c r="E427" s="93"/>
      <c r="F427" s="93"/>
      <c r="G427" s="93"/>
    </row>
    <row r="428" spans="1:7" hidden="1" x14ac:dyDescent="0.25">
      <c r="A428" s="4">
        <v>1</v>
      </c>
      <c r="B428" s="16" t="s">
        <v>192</v>
      </c>
      <c r="C428" s="6"/>
      <c r="D428" s="93"/>
      <c r="E428" s="93"/>
      <c r="F428" s="93"/>
      <c r="G428" s="93"/>
    </row>
    <row r="429" spans="1:7" ht="30" hidden="1" x14ac:dyDescent="0.25">
      <c r="A429" s="4">
        <v>1</v>
      </c>
      <c r="B429" s="16" t="s">
        <v>193</v>
      </c>
      <c r="C429" s="6"/>
      <c r="D429" s="110">
        <f>D430+D431+D432+D434</f>
        <v>11144</v>
      </c>
      <c r="E429" s="93"/>
      <c r="F429" s="93"/>
      <c r="G429" s="93"/>
    </row>
    <row r="430" spans="1:7" ht="30" hidden="1" x14ac:dyDescent="0.25">
      <c r="A430" s="4">
        <v>1</v>
      </c>
      <c r="B430" s="16" t="s">
        <v>194</v>
      </c>
      <c r="C430" s="6"/>
      <c r="D430" s="110">
        <v>8572</v>
      </c>
      <c r="E430" s="93"/>
      <c r="F430" s="93"/>
      <c r="G430" s="93"/>
    </row>
    <row r="431" spans="1:7" ht="30" hidden="1" x14ac:dyDescent="0.25">
      <c r="A431" s="4">
        <v>1</v>
      </c>
      <c r="B431" s="16" t="s">
        <v>195</v>
      </c>
      <c r="C431" s="6"/>
      <c r="D431" s="110">
        <v>2572</v>
      </c>
      <c r="E431" s="93"/>
      <c r="F431" s="93"/>
      <c r="G431" s="93"/>
    </row>
    <row r="432" spans="1:7" ht="45" hidden="1" x14ac:dyDescent="0.25">
      <c r="A432" s="4">
        <v>1</v>
      </c>
      <c r="B432" s="16" t="s">
        <v>262</v>
      </c>
      <c r="C432" s="6"/>
      <c r="D432" s="110"/>
      <c r="E432" s="93"/>
      <c r="F432" s="93"/>
      <c r="G432" s="93"/>
    </row>
    <row r="433" spans="1:7" hidden="1" x14ac:dyDescent="0.25">
      <c r="A433" s="4">
        <v>1</v>
      </c>
      <c r="B433" s="197" t="s">
        <v>263</v>
      </c>
      <c r="C433" s="6"/>
      <c r="D433" s="110"/>
      <c r="E433" s="93"/>
      <c r="F433" s="93"/>
      <c r="G433" s="93"/>
    </row>
    <row r="434" spans="1:7" ht="30" hidden="1" x14ac:dyDescent="0.25">
      <c r="A434" s="4">
        <v>1</v>
      </c>
      <c r="B434" s="16" t="s">
        <v>264</v>
      </c>
      <c r="C434" s="6"/>
      <c r="D434" s="110"/>
      <c r="E434" s="93"/>
      <c r="F434" s="93"/>
      <c r="G434" s="93"/>
    </row>
    <row r="435" spans="1:7" hidden="1" x14ac:dyDescent="0.25">
      <c r="A435" s="4">
        <v>1</v>
      </c>
      <c r="B435" s="197" t="s">
        <v>263</v>
      </c>
      <c r="C435" s="6"/>
      <c r="D435" s="110"/>
      <c r="E435" s="93"/>
      <c r="F435" s="93"/>
      <c r="G435" s="93"/>
    </row>
    <row r="436" spans="1:7" ht="30" hidden="1" x14ac:dyDescent="0.25">
      <c r="A436" s="4">
        <v>1</v>
      </c>
      <c r="B436" s="16" t="s">
        <v>230</v>
      </c>
      <c r="C436" s="6"/>
      <c r="D436" s="110">
        <f>D437+D438+D440+D442</f>
        <v>960</v>
      </c>
      <c r="E436" s="93"/>
      <c r="F436" s="93"/>
      <c r="G436" s="93"/>
    </row>
    <row r="437" spans="1:7" ht="30" hidden="1" x14ac:dyDescent="0.25">
      <c r="A437" s="4">
        <v>1</v>
      </c>
      <c r="B437" s="16" t="s">
        <v>231</v>
      </c>
      <c r="C437" s="6"/>
      <c r="D437" s="110">
        <v>960</v>
      </c>
      <c r="E437" s="93"/>
      <c r="F437" s="93"/>
      <c r="G437" s="93"/>
    </row>
    <row r="438" spans="1:7" ht="54" hidden="1" customHeight="1" x14ac:dyDescent="0.25">
      <c r="A438" s="4">
        <v>1</v>
      </c>
      <c r="B438" s="16" t="s">
        <v>265</v>
      </c>
      <c r="C438" s="6"/>
      <c r="D438" s="110"/>
      <c r="E438" s="93"/>
      <c r="F438" s="93"/>
      <c r="G438" s="93"/>
    </row>
    <row r="439" spans="1:7" hidden="1" x14ac:dyDescent="0.25">
      <c r="A439" s="4">
        <v>1</v>
      </c>
      <c r="B439" s="197" t="s">
        <v>263</v>
      </c>
      <c r="C439" s="6"/>
      <c r="D439" s="110"/>
      <c r="E439" s="93"/>
      <c r="F439" s="93"/>
      <c r="G439" s="93"/>
    </row>
    <row r="440" spans="1:7" ht="27.75" hidden="1" customHeight="1" x14ac:dyDescent="0.25">
      <c r="A440" s="4">
        <v>1</v>
      </c>
      <c r="B440" s="16" t="s">
        <v>266</v>
      </c>
      <c r="C440" s="6"/>
      <c r="D440" s="110"/>
      <c r="E440" s="93"/>
      <c r="F440" s="93"/>
      <c r="G440" s="93"/>
    </row>
    <row r="441" spans="1:7" hidden="1" x14ac:dyDescent="0.25">
      <c r="A441" s="4">
        <v>1</v>
      </c>
      <c r="B441" s="197" t="s">
        <v>263</v>
      </c>
      <c r="C441" s="6"/>
      <c r="D441" s="110"/>
      <c r="E441" s="93"/>
      <c r="F441" s="93"/>
      <c r="G441" s="93"/>
    </row>
    <row r="442" spans="1:7" ht="30" hidden="1" x14ac:dyDescent="0.25">
      <c r="A442" s="4">
        <v>1</v>
      </c>
      <c r="B442" s="16" t="s">
        <v>232</v>
      </c>
      <c r="C442" s="6"/>
      <c r="D442" s="110"/>
      <c r="E442" s="93"/>
      <c r="F442" s="93"/>
      <c r="G442" s="93"/>
    </row>
    <row r="443" spans="1:7" hidden="1" x14ac:dyDescent="0.25">
      <c r="A443" s="4">
        <v>1</v>
      </c>
      <c r="B443" s="197" t="s">
        <v>263</v>
      </c>
      <c r="C443" s="6"/>
      <c r="D443" s="110"/>
      <c r="E443" s="93"/>
      <c r="F443" s="93"/>
      <c r="G443" s="93"/>
    </row>
    <row r="444" spans="1:7" ht="45" hidden="1" x14ac:dyDescent="0.25">
      <c r="A444" s="4">
        <v>1</v>
      </c>
      <c r="B444" s="16" t="s">
        <v>233</v>
      </c>
      <c r="C444" s="6"/>
      <c r="D444" s="110"/>
      <c r="E444" s="93"/>
      <c r="F444" s="93"/>
      <c r="G444" s="93"/>
    </row>
    <row r="445" spans="1:7" ht="30" hidden="1" x14ac:dyDescent="0.25">
      <c r="A445" s="4">
        <v>1</v>
      </c>
      <c r="B445" s="16" t="s">
        <v>234</v>
      </c>
      <c r="C445" s="6"/>
      <c r="D445" s="110"/>
      <c r="E445" s="93"/>
      <c r="F445" s="93"/>
      <c r="G445" s="93"/>
    </row>
    <row r="446" spans="1:7" ht="30" hidden="1" x14ac:dyDescent="0.25">
      <c r="A446" s="4">
        <v>1</v>
      </c>
      <c r="B446" s="16" t="s">
        <v>235</v>
      </c>
      <c r="C446" s="6"/>
      <c r="D446" s="110"/>
      <c r="E446" s="93"/>
      <c r="F446" s="93"/>
      <c r="G446" s="93"/>
    </row>
    <row r="447" spans="1:7" hidden="1" x14ac:dyDescent="0.25">
      <c r="A447" s="4">
        <v>1</v>
      </c>
      <c r="B447" s="16" t="s">
        <v>236</v>
      </c>
      <c r="C447" s="6"/>
      <c r="D447" s="93"/>
      <c r="E447" s="93"/>
      <c r="F447" s="93"/>
      <c r="G447" s="93"/>
    </row>
    <row r="448" spans="1:7" hidden="1" x14ac:dyDescent="0.25">
      <c r="A448" s="4">
        <v>1</v>
      </c>
      <c r="B448" s="16" t="s">
        <v>271</v>
      </c>
      <c r="C448" s="6"/>
      <c r="D448" s="93"/>
      <c r="E448" s="93"/>
      <c r="F448" s="93"/>
      <c r="G448" s="93"/>
    </row>
    <row r="449" spans="1:7" hidden="1" x14ac:dyDescent="0.25">
      <c r="A449" s="4">
        <v>1</v>
      </c>
      <c r="B449" s="152" t="s">
        <v>282</v>
      </c>
      <c r="C449" s="6"/>
      <c r="D449" s="93"/>
      <c r="E449" s="93"/>
      <c r="F449" s="93"/>
      <c r="G449" s="93"/>
    </row>
    <row r="450" spans="1:7" hidden="1" x14ac:dyDescent="0.25">
      <c r="A450" s="4">
        <v>1</v>
      </c>
      <c r="B450" s="24" t="s">
        <v>144</v>
      </c>
      <c r="C450" s="6"/>
      <c r="D450" s="93"/>
      <c r="E450" s="93"/>
      <c r="F450" s="93"/>
      <c r="G450" s="93"/>
    </row>
    <row r="451" spans="1:7" hidden="1" x14ac:dyDescent="0.25">
      <c r="A451" s="4">
        <v>1</v>
      </c>
      <c r="B451" s="152" t="s">
        <v>191</v>
      </c>
      <c r="C451" s="6"/>
      <c r="D451" s="93"/>
      <c r="E451" s="93"/>
      <c r="F451" s="93"/>
      <c r="G451" s="93"/>
    </row>
    <row r="452" spans="1:7" ht="30" hidden="1" x14ac:dyDescent="0.25">
      <c r="A452" s="4">
        <v>1</v>
      </c>
      <c r="B452" s="24" t="s">
        <v>145</v>
      </c>
      <c r="C452" s="6"/>
      <c r="D452" s="93">
        <v>12978</v>
      </c>
      <c r="E452" s="93"/>
      <c r="F452" s="93"/>
      <c r="G452" s="93"/>
    </row>
    <row r="453" spans="1:7" hidden="1" x14ac:dyDescent="0.25">
      <c r="A453" s="4">
        <v>1</v>
      </c>
      <c r="B453" s="153" t="s">
        <v>208</v>
      </c>
      <c r="C453" s="6"/>
      <c r="D453" s="93"/>
      <c r="E453" s="93"/>
      <c r="F453" s="93"/>
      <c r="G453" s="93"/>
    </row>
    <row r="454" spans="1:7" hidden="1" x14ac:dyDescent="0.25">
      <c r="A454" s="4">
        <v>1</v>
      </c>
      <c r="B454" s="229" t="s">
        <v>268</v>
      </c>
      <c r="C454" s="6"/>
      <c r="D454" s="93"/>
      <c r="E454" s="93"/>
      <c r="F454" s="93"/>
      <c r="G454" s="93"/>
    </row>
    <row r="455" spans="1:7" hidden="1" x14ac:dyDescent="0.25">
      <c r="A455" s="4">
        <v>1</v>
      </c>
      <c r="B455" s="17" t="s">
        <v>197</v>
      </c>
      <c r="C455" s="6"/>
      <c r="D455" s="78">
        <f>D427+ROUND(D450*3.2,0)+D452</f>
        <v>25082</v>
      </c>
      <c r="E455" s="93"/>
      <c r="F455" s="93"/>
      <c r="G455" s="93"/>
    </row>
    <row r="456" spans="1:7" ht="16.5" hidden="1" customHeight="1" x14ac:dyDescent="0.25">
      <c r="A456" s="4">
        <v>1</v>
      </c>
      <c r="B456" s="239" t="s">
        <v>196</v>
      </c>
      <c r="C456" s="6"/>
      <c r="D456" s="78">
        <f>D425+D455</f>
        <v>202202</v>
      </c>
      <c r="E456" s="93"/>
      <c r="F456" s="93"/>
      <c r="G456" s="93"/>
    </row>
    <row r="457" spans="1:7" hidden="1" x14ac:dyDescent="0.25">
      <c r="A457" s="4">
        <v>1</v>
      </c>
      <c r="B457" s="72" t="s">
        <v>8</v>
      </c>
      <c r="C457" s="6"/>
      <c r="D457" s="93"/>
      <c r="E457" s="93"/>
      <c r="F457" s="93"/>
      <c r="G457" s="93"/>
    </row>
    <row r="458" spans="1:7" hidden="1" x14ac:dyDescent="0.25">
      <c r="A458" s="4">
        <v>1</v>
      </c>
      <c r="B458" s="20" t="s">
        <v>98</v>
      </c>
      <c r="C458" s="6"/>
      <c r="D458" s="93"/>
      <c r="E458" s="93"/>
      <c r="F458" s="93"/>
      <c r="G458" s="93"/>
    </row>
    <row r="459" spans="1:7" hidden="1" x14ac:dyDescent="0.25">
      <c r="A459" s="4">
        <v>1</v>
      </c>
      <c r="B459" s="131" t="s">
        <v>173</v>
      </c>
      <c r="C459" s="8">
        <v>240</v>
      </c>
      <c r="D459" s="93">
        <v>2003</v>
      </c>
      <c r="E459" s="12">
        <v>8</v>
      </c>
      <c r="F459" s="93">
        <f>ROUND(G459/C459,0)</f>
        <v>67</v>
      </c>
      <c r="G459" s="93">
        <f>ROUND(D459*E459,0)</f>
        <v>16024</v>
      </c>
    </row>
    <row r="460" spans="1:7" ht="18" hidden="1" customHeight="1" x14ac:dyDescent="0.25">
      <c r="A460" s="4">
        <v>1</v>
      </c>
      <c r="B460" s="70" t="s">
        <v>174</v>
      </c>
      <c r="C460" s="6"/>
      <c r="D460" s="243">
        <f>D458+D459</f>
        <v>2003</v>
      </c>
      <c r="E460" s="251">
        <f>G460/D460</f>
        <v>8</v>
      </c>
      <c r="F460" s="243">
        <f>F458+F459</f>
        <v>67</v>
      </c>
      <c r="G460" s="243">
        <f>G458+G459</f>
        <v>16024</v>
      </c>
    </row>
    <row r="461" spans="1:7" ht="18" hidden="1" customHeight="1" x14ac:dyDescent="0.25">
      <c r="A461" s="4">
        <v>1</v>
      </c>
      <c r="B461" s="133" t="s">
        <v>141</v>
      </c>
      <c r="C461" s="29"/>
      <c r="D461" s="124">
        <f>D460</f>
        <v>2003</v>
      </c>
      <c r="E461" s="101">
        <f>E460</f>
        <v>8</v>
      </c>
      <c r="F461" s="124">
        <f>F460</f>
        <v>67</v>
      </c>
      <c r="G461" s="124">
        <f>G460</f>
        <v>16024</v>
      </c>
    </row>
    <row r="462" spans="1:7" ht="15.75" hidden="1" thickBot="1" x14ac:dyDescent="0.3">
      <c r="A462" s="4">
        <v>1</v>
      </c>
      <c r="B462" s="67" t="s">
        <v>11</v>
      </c>
      <c r="C462" s="96"/>
      <c r="D462" s="96"/>
      <c r="E462" s="96"/>
      <c r="F462" s="96"/>
      <c r="G462" s="96"/>
    </row>
    <row r="463" spans="1:7" x14ac:dyDescent="0.25">
      <c r="A463" s="4">
        <v>1</v>
      </c>
      <c r="B463" s="29"/>
      <c r="C463" s="23"/>
      <c r="D463" s="93"/>
      <c r="E463" s="93"/>
      <c r="F463" s="93"/>
      <c r="G463" s="93"/>
    </row>
    <row r="464" spans="1:7" ht="18" customHeight="1" x14ac:dyDescent="0.25">
      <c r="A464" s="4">
        <v>1</v>
      </c>
      <c r="B464" s="223" t="s">
        <v>156</v>
      </c>
      <c r="C464" s="11"/>
      <c r="D464" s="93"/>
      <c r="E464" s="93"/>
      <c r="F464" s="93"/>
      <c r="G464" s="93"/>
    </row>
    <row r="465" spans="1:7" x14ac:dyDescent="0.25">
      <c r="A465" s="4">
        <v>1</v>
      </c>
      <c r="B465" s="9" t="s">
        <v>5</v>
      </c>
      <c r="C465" s="11"/>
      <c r="D465" s="93"/>
      <c r="E465" s="93"/>
      <c r="F465" s="93"/>
      <c r="G465" s="93"/>
    </row>
    <row r="466" spans="1:7" x14ac:dyDescent="0.25">
      <c r="A466" s="4">
        <v>1</v>
      </c>
      <c r="B466" s="10" t="s">
        <v>13</v>
      </c>
      <c r="C466" s="8">
        <v>340</v>
      </c>
      <c r="D466" s="93">
        <v>153</v>
      </c>
      <c r="E466" s="12">
        <v>3</v>
      </c>
      <c r="F466" s="93">
        <f>ROUND(G466/C466,0)</f>
        <v>1</v>
      </c>
      <c r="G466" s="93">
        <f>ROUND(D466*E466,0)</f>
        <v>459</v>
      </c>
    </row>
    <row r="467" spans="1:7" x14ac:dyDescent="0.25">
      <c r="A467" s="4">
        <v>1</v>
      </c>
      <c r="B467" s="10" t="s">
        <v>27</v>
      </c>
      <c r="C467" s="8">
        <v>340</v>
      </c>
      <c r="D467" s="93">
        <v>282</v>
      </c>
      <c r="E467" s="12">
        <v>3</v>
      </c>
      <c r="F467" s="93">
        <f>ROUND(G467/C467,0)</f>
        <v>2</v>
      </c>
      <c r="G467" s="93">
        <f>ROUND(D467*E467,0)</f>
        <v>846</v>
      </c>
    </row>
    <row r="468" spans="1:7" x14ac:dyDescent="0.25">
      <c r="A468" s="4">
        <v>1</v>
      </c>
      <c r="B468" s="14" t="s">
        <v>6</v>
      </c>
      <c r="C468" s="11">
        <v>340</v>
      </c>
      <c r="D468" s="78">
        <f>D466+D467</f>
        <v>435</v>
      </c>
      <c r="E468" s="101">
        <f>G468/D468</f>
        <v>3</v>
      </c>
      <c r="F468" s="78">
        <f>F466+F467</f>
        <v>3</v>
      </c>
      <c r="G468" s="78">
        <f>G466+G467</f>
        <v>1305</v>
      </c>
    </row>
    <row r="469" spans="1:7" x14ac:dyDescent="0.25">
      <c r="A469" s="4">
        <v>1</v>
      </c>
      <c r="B469" s="15" t="s">
        <v>199</v>
      </c>
      <c r="C469" s="6"/>
      <c r="D469" s="93"/>
      <c r="E469" s="93"/>
      <c r="F469" s="265"/>
      <c r="G469" s="93"/>
    </row>
    <row r="470" spans="1:7" x14ac:dyDescent="0.25">
      <c r="A470" s="4">
        <v>1</v>
      </c>
      <c r="B470" s="16" t="s">
        <v>146</v>
      </c>
      <c r="C470" s="6"/>
      <c r="D470" s="93">
        <f>D471+D472+D473+D474</f>
        <v>44950</v>
      </c>
      <c r="E470" s="100"/>
      <c r="F470" s="100"/>
      <c r="G470" s="93"/>
    </row>
    <row r="471" spans="1:7" x14ac:dyDescent="0.25">
      <c r="A471" s="4">
        <v>1</v>
      </c>
      <c r="B471" s="16" t="s">
        <v>192</v>
      </c>
      <c r="C471" s="6"/>
      <c r="D471" s="93">
        <v>13000</v>
      </c>
      <c r="E471" s="100"/>
      <c r="F471" s="100"/>
      <c r="G471" s="93"/>
    </row>
    <row r="472" spans="1:7" ht="30" x14ac:dyDescent="0.25">
      <c r="A472" s="4">
        <v>1</v>
      </c>
      <c r="B472" s="16" t="s">
        <v>227</v>
      </c>
      <c r="C472" s="6"/>
      <c r="D472" s="93">
        <v>23450</v>
      </c>
      <c r="E472" s="100"/>
      <c r="F472" s="100"/>
      <c r="G472" s="93"/>
    </row>
    <row r="473" spans="1:7" ht="30" x14ac:dyDescent="0.25">
      <c r="A473" s="4">
        <v>1</v>
      </c>
      <c r="B473" s="16" t="s">
        <v>228</v>
      </c>
      <c r="C473" s="6"/>
      <c r="D473" s="93"/>
      <c r="E473" s="100"/>
      <c r="F473" s="100"/>
      <c r="G473" s="93"/>
    </row>
    <row r="474" spans="1:7" x14ac:dyDescent="0.25">
      <c r="A474" s="4">
        <v>1</v>
      </c>
      <c r="B474" s="16" t="s">
        <v>229</v>
      </c>
      <c r="C474" s="6"/>
      <c r="D474" s="93">
        <v>8500</v>
      </c>
      <c r="E474" s="100"/>
      <c r="F474" s="100"/>
      <c r="G474" s="93"/>
    </row>
    <row r="475" spans="1:7" x14ac:dyDescent="0.25">
      <c r="A475" s="4">
        <v>1</v>
      </c>
      <c r="B475" s="24" t="s">
        <v>144</v>
      </c>
      <c r="C475" s="6"/>
      <c r="D475" s="93">
        <v>68961</v>
      </c>
      <c r="E475" s="100"/>
      <c r="F475" s="100"/>
      <c r="G475" s="93"/>
    </row>
    <row r="476" spans="1:7" x14ac:dyDescent="0.25">
      <c r="A476" s="4">
        <v>1</v>
      </c>
      <c r="B476" s="152" t="s">
        <v>191</v>
      </c>
      <c r="C476" s="6"/>
      <c r="D476" s="93"/>
      <c r="E476" s="100"/>
      <c r="F476" s="100"/>
      <c r="G476" s="93"/>
    </row>
    <row r="477" spans="1:7" x14ac:dyDescent="0.25">
      <c r="A477" s="4">
        <v>1</v>
      </c>
      <c r="B477" s="17" t="s">
        <v>165</v>
      </c>
      <c r="C477" s="6"/>
      <c r="D477" s="78">
        <f>D470+ROUND(D475*3.2,0)</f>
        <v>265625</v>
      </c>
      <c r="E477" s="100"/>
      <c r="F477" s="100"/>
      <c r="G477" s="93"/>
    </row>
    <row r="478" spans="1:7" x14ac:dyDescent="0.25">
      <c r="A478" s="4">
        <v>1</v>
      </c>
      <c r="B478" s="264" t="s">
        <v>198</v>
      </c>
      <c r="C478" s="77"/>
      <c r="D478" s="93"/>
      <c r="E478" s="100"/>
      <c r="F478" s="100"/>
      <c r="G478" s="93"/>
    </row>
    <row r="479" spans="1:7" x14ac:dyDescent="0.25">
      <c r="A479" s="4">
        <v>1</v>
      </c>
      <c r="B479" s="16" t="s">
        <v>146</v>
      </c>
      <c r="C479" s="6"/>
      <c r="D479" s="93">
        <f>D480+D481+D488+D496+D497+D498+D499+D500</f>
        <v>19383</v>
      </c>
      <c r="E479" s="100"/>
      <c r="F479" s="100"/>
      <c r="G479" s="93"/>
    </row>
    <row r="480" spans="1:7" x14ac:dyDescent="0.25">
      <c r="A480" s="4">
        <v>1</v>
      </c>
      <c r="B480" s="16" t="s">
        <v>192</v>
      </c>
      <c r="C480" s="6"/>
      <c r="D480" s="93">
        <v>1000</v>
      </c>
      <c r="E480" s="100"/>
      <c r="F480" s="100"/>
      <c r="G480" s="93"/>
    </row>
    <row r="481" spans="1:7" ht="30" x14ac:dyDescent="0.25">
      <c r="A481" s="4">
        <v>1</v>
      </c>
      <c r="B481" s="16" t="s">
        <v>193</v>
      </c>
      <c r="C481" s="6"/>
      <c r="D481" s="110">
        <f>D482+D483+D484+D486</f>
        <v>15513</v>
      </c>
      <c r="E481" s="100"/>
      <c r="F481" s="100"/>
      <c r="G481" s="93"/>
    </row>
    <row r="482" spans="1:7" ht="30" x14ac:dyDescent="0.25">
      <c r="A482" s="4">
        <v>1</v>
      </c>
      <c r="B482" s="16" t="s">
        <v>194</v>
      </c>
      <c r="C482" s="6"/>
      <c r="D482" s="110">
        <v>11933</v>
      </c>
      <c r="E482" s="100"/>
      <c r="F482" s="100"/>
      <c r="G482" s="93"/>
    </row>
    <row r="483" spans="1:7" ht="30" x14ac:dyDescent="0.25">
      <c r="A483" s="4">
        <v>1</v>
      </c>
      <c r="B483" s="16" t="s">
        <v>195</v>
      </c>
      <c r="C483" s="6"/>
      <c r="D483" s="110">
        <v>3580</v>
      </c>
      <c r="E483" s="100"/>
      <c r="F483" s="100"/>
      <c r="G483" s="93"/>
    </row>
    <row r="484" spans="1:7" ht="45" x14ac:dyDescent="0.25">
      <c r="A484" s="4">
        <v>1</v>
      </c>
      <c r="B484" s="16" t="s">
        <v>262</v>
      </c>
      <c r="C484" s="6"/>
      <c r="D484" s="110"/>
      <c r="E484" s="100"/>
      <c r="F484" s="100"/>
      <c r="G484" s="93"/>
    </row>
    <row r="485" spans="1:7" x14ac:dyDescent="0.25">
      <c r="A485" s="4">
        <v>1</v>
      </c>
      <c r="B485" s="197" t="s">
        <v>263</v>
      </c>
      <c r="C485" s="6"/>
      <c r="D485" s="110"/>
      <c r="E485" s="100"/>
      <c r="F485" s="100"/>
      <c r="G485" s="93"/>
    </row>
    <row r="486" spans="1:7" ht="30" x14ac:dyDescent="0.25">
      <c r="A486" s="4">
        <v>1</v>
      </c>
      <c r="B486" s="16" t="s">
        <v>264</v>
      </c>
      <c r="C486" s="6"/>
      <c r="D486" s="110"/>
      <c r="E486" s="100"/>
      <c r="F486" s="100"/>
      <c r="G486" s="93"/>
    </row>
    <row r="487" spans="1:7" x14ac:dyDescent="0.25">
      <c r="A487" s="4">
        <v>1</v>
      </c>
      <c r="B487" s="197" t="s">
        <v>263</v>
      </c>
      <c r="C487" s="6"/>
      <c r="D487" s="110"/>
      <c r="E487" s="100"/>
      <c r="F487" s="100"/>
      <c r="G487" s="93"/>
    </row>
    <row r="488" spans="1:7" ht="30" x14ac:dyDescent="0.25">
      <c r="A488" s="4">
        <v>1</v>
      </c>
      <c r="B488" s="16" t="s">
        <v>230</v>
      </c>
      <c r="C488" s="6"/>
      <c r="D488" s="110">
        <f>D489+D490+D492+D494</f>
        <v>1800</v>
      </c>
      <c r="E488" s="100"/>
      <c r="F488" s="100"/>
      <c r="G488" s="93"/>
    </row>
    <row r="489" spans="1:7" ht="30" x14ac:dyDescent="0.25">
      <c r="A489" s="4">
        <v>1</v>
      </c>
      <c r="B489" s="16" t="s">
        <v>231</v>
      </c>
      <c r="C489" s="6"/>
      <c r="D489" s="110">
        <v>1800</v>
      </c>
      <c r="E489" s="100"/>
      <c r="F489" s="100"/>
      <c r="G489" s="93"/>
    </row>
    <row r="490" spans="1:7" ht="60" x14ac:dyDescent="0.25">
      <c r="A490" s="4">
        <v>1</v>
      </c>
      <c r="B490" s="16" t="s">
        <v>265</v>
      </c>
      <c r="C490" s="6"/>
      <c r="D490" s="110"/>
      <c r="E490" s="100"/>
      <c r="F490" s="100"/>
      <c r="G490" s="93"/>
    </row>
    <row r="491" spans="1:7" x14ac:dyDescent="0.25">
      <c r="A491" s="4">
        <v>1</v>
      </c>
      <c r="B491" s="197" t="s">
        <v>263</v>
      </c>
      <c r="C491" s="6"/>
      <c r="D491" s="110"/>
      <c r="E491" s="100"/>
      <c r="F491" s="100"/>
      <c r="G491" s="93"/>
    </row>
    <row r="492" spans="1:7" ht="45" x14ac:dyDescent="0.25">
      <c r="A492" s="4">
        <v>1</v>
      </c>
      <c r="B492" s="16" t="s">
        <v>266</v>
      </c>
      <c r="C492" s="6"/>
      <c r="D492" s="110"/>
      <c r="E492" s="100"/>
      <c r="F492" s="100"/>
      <c r="G492" s="93"/>
    </row>
    <row r="493" spans="1:7" x14ac:dyDescent="0.25">
      <c r="A493" s="4">
        <v>1</v>
      </c>
      <c r="B493" s="197" t="s">
        <v>263</v>
      </c>
      <c r="C493" s="6"/>
      <c r="D493" s="110"/>
      <c r="E493" s="100"/>
      <c r="F493" s="100"/>
      <c r="G493" s="93"/>
    </row>
    <row r="494" spans="1:7" ht="30" x14ac:dyDescent="0.25">
      <c r="A494" s="4">
        <v>1</v>
      </c>
      <c r="B494" s="16" t="s">
        <v>232</v>
      </c>
      <c r="C494" s="6"/>
      <c r="D494" s="110"/>
      <c r="E494" s="100"/>
      <c r="F494" s="100"/>
      <c r="G494" s="93"/>
    </row>
    <row r="495" spans="1:7" x14ac:dyDescent="0.25">
      <c r="A495" s="4">
        <v>1</v>
      </c>
      <c r="B495" s="197" t="s">
        <v>263</v>
      </c>
      <c r="C495" s="6"/>
      <c r="D495" s="110"/>
      <c r="E495" s="100"/>
      <c r="F495" s="100"/>
      <c r="G495" s="93"/>
    </row>
    <row r="496" spans="1:7" ht="45" x14ac:dyDescent="0.25">
      <c r="A496" s="4">
        <v>1</v>
      </c>
      <c r="B496" s="16" t="s">
        <v>233</v>
      </c>
      <c r="C496" s="6"/>
      <c r="D496" s="110">
        <v>500</v>
      </c>
      <c r="E496" s="100"/>
      <c r="F496" s="100"/>
      <c r="G496" s="93"/>
    </row>
    <row r="497" spans="1:7" ht="30" x14ac:dyDescent="0.25">
      <c r="A497" s="4">
        <v>1</v>
      </c>
      <c r="B497" s="16" t="s">
        <v>234</v>
      </c>
      <c r="C497" s="6"/>
      <c r="D497" s="110"/>
      <c r="E497" s="100"/>
      <c r="F497" s="100"/>
      <c r="G497" s="93"/>
    </row>
    <row r="498" spans="1:7" ht="30" x14ac:dyDescent="0.25">
      <c r="A498" s="4">
        <v>1</v>
      </c>
      <c r="B498" s="16" t="s">
        <v>235</v>
      </c>
      <c r="C498" s="6"/>
      <c r="D498" s="110"/>
      <c r="E498" s="100"/>
      <c r="F498" s="100"/>
      <c r="G498" s="93"/>
    </row>
    <row r="499" spans="1:7" x14ac:dyDescent="0.25">
      <c r="A499" s="4">
        <v>1</v>
      </c>
      <c r="B499" s="16" t="s">
        <v>236</v>
      </c>
      <c r="C499" s="6"/>
      <c r="D499" s="93">
        <v>570</v>
      </c>
      <c r="E499" s="100"/>
      <c r="F499" s="100"/>
      <c r="G499" s="93"/>
    </row>
    <row r="500" spans="1:7" x14ac:dyDescent="0.25">
      <c r="A500" s="4">
        <v>1</v>
      </c>
      <c r="B500" s="16" t="s">
        <v>271</v>
      </c>
      <c r="C500" s="6"/>
      <c r="D500" s="93"/>
      <c r="E500" s="100"/>
      <c r="F500" s="100"/>
      <c r="G500" s="93"/>
    </row>
    <row r="501" spans="1:7" x14ac:dyDescent="0.25">
      <c r="A501" s="4">
        <v>1</v>
      </c>
      <c r="B501" s="152" t="s">
        <v>282</v>
      </c>
      <c r="C501" s="6"/>
      <c r="D501" s="93"/>
      <c r="E501" s="100"/>
      <c r="F501" s="100"/>
      <c r="G501" s="93"/>
    </row>
    <row r="502" spans="1:7" x14ac:dyDescent="0.25">
      <c r="A502" s="4">
        <v>1</v>
      </c>
      <c r="B502" s="24" t="s">
        <v>144</v>
      </c>
      <c r="C502" s="6"/>
      <c r="D502" s="93"/>
      <c r="E502" s="100"/>
      <c r="F502" s="100"/>
      <c r="G502" s="93"/>
    </row>
    <row r="503" spans="1:7" x14ac:dyDescent="0.25">
      <c r="A503" s="4">
        <v>1</v>
      </c>
      <c r="B503" s="152" t="s">
        <v>191</v>
      </c>
      <c r="C503" s="6"/>
      <c r="D503" s="93"/>
      <c r="E503" s="100"/>
      <c r="F503" s="100"/>
      <c r="G503" s="93"/>
    </row>
    <row r="504" spans="1:7" ht="30" x14ac:dyDescent="0.25">
      <c r="A504" s="4">
        <v>1</v>
      </c>
      <c r="B504" s="24" t="s">
        <v>145</v>
      </c>
      <c r="C504" s="6"/>
      <c r="D504" s="93">
        <v>19927</v>
      </c>
      <c r="E504" s="100"/>
      <c r="F504" s="100"/>
      <c r="G504" s="93"/>
    </row>
    <row r="505" spans="1:7" x14ac:dyDescent="0.25">
      <c r="A505" s="4">
        <v>1</v>
      </c>
      <c r="B505" s="153" t="s">
        <v>208</v>
      </c>
      <c r="C505" s="6"/>
      <c r="D505" s="93"/>
      <c r="E505" s="100"/>
      <c r="F505" s="100"/>
      <c r="G505" s="93"/>
    </row>
    <row r="506" spans="1:7" x14ac:dyDescent="0.25">
      <c r="A506" s="4">
        <v>1</v>
      </c>
      <c r="B506" s="229" t="s">
        <v>268</v>
      </c>
      <c r="C506" s="6"/>
      <c r="D506" s="93"/>
      <c r="E506" s="100"/>
      <c r="F506" s="100"/>
      <c r="G506" s="93"/>
    </row>
    <row r="507" spans="1:7" x14ac:dyDescent="0.25">
      <c r="A507" s="4">
        <v>1</v>
      </c>
      <c r="B507" s="17" t="s">
        <v>197</v>
      </c>
      <c r="C507" s="6"/>
      <c r="D507" s="78">
        <f>D479+ROUND(D502*3.2,0)+D504</f>
        <v>39310</v>
      </c>
      <c r="E507" s="100"/>
      <c r="F507" s="100"/>
      <c r="G507" s="93"/>
    </row>
    <row r="508" spans="1:7" ht="16.5" customHeight="1" x14ac:dyDescent="0.25">
      <c r="A508" s="4">
        <v>1</v>
      </c>
      <c r="B508" s="239" t="s">
        <v>196</v>
      </c>
      <c r="C508" s="6"/>
      <c r="D508" s="78">
        <f>D477+D507</f>
        <v>304935</v>
      </c>
      <c r="E508" s="100"/>
      <c r="F508" s="100"/>
      <c r="G508" s="93"/>
    </row>
    <row r="509" spans="1:7" x14ac:dyDescent="0.25">
      <c r="A509" s="4">
        <v>1</v>
      </c>
      <c r="B509" s="142" t="s">
        <v>147</v>
      </c>
      <c r="C509" s="164"/>
      <c r="D509" s="78"/>
      <c r="E509" s="93"/>
      <c r="F509" s="93"/>
      <c r="G509" s="93"/>
    </row>
    <row r="510" spans="1:7" ht="30" x14ac:dyDescent="0.25">
      <c r="A510" s="4">
        <v>1</v>
      </c>
      <c r="B510" s="50" t="s">
        <v>70</v>
      </c>
      <c r="C510" s="164"/>
      <c r="D510" s="93">
        <v>19200</v>
      </c>
      <c r="E510" s="93"/>
      <c r="F510" s="93"/>
      <c r="G510" s="93"/>
    </row>
    <row r="511" spans="1:7" ht="30" x14ac:dyDescent="0.25">
      <c r="A511" s="4">
        <v>1</v>
      </c>
      <c r="B511" s="154" t="s">
        <v>71</v>
      </c>
      <c r="C511" s="164"/>
      <c r="D511" s="93">
        <v>6500</v>
      </c>
      <c r="E511" s="93"/>
      <c r="F511" s="93"/>
      <c r="G511" s="93"/>
    </row>
    <row r="512" spans="1:7" x14ac:dyDescent="0.25">
      <c r="A512" s="4">
        <v>1</v>
      </c>
      <c r="B512" s="10" t="s">
        <v>36</v>
      </c>
      <c r="C512" s="164"/>
      <c r="D512" s="93">
        <v>6000</v>
      </c>
      <c r="E512" s="93"/>
      <c r="F512" s="93"/>
      <c r="G512" s="93"/>
    </row>
    <row r="513" spans="1:7" x14ac:dyDescent="0.25">
      <c r="A513" s="4">
        <v>1</v>
      </c>
      <c r="B513" s="36" t="s">
        <v>19</v>
      </c>
      <c r="C513" s="164"/>
      <c r="D513" s="93">
        <v>2500</v>
      </c>
      <c r="E513" s="93"/>
      <c r="F513" s="93"/>
      <c r="G513" s="93"/>
    </row>
    <row r="514" spans="1:7" x14ac:dyDescent="0.25">
      <c r="A514" s="4">
        <v>1</v>
      </c>
      <c r="B514" s="50" t="s">
        <v>33</v>
      </c>
      <c r="C514" s="164"/>
      <c r="D514" s="93">
        <v>30</v>
      </c>
      <c r="E514" s="93"/>
      <c r="F514" s="93"/>
      <c r="G514" s="93"/>
    </row>
    <row r="515" spans="1:7" x14ac:dyDescent="0.25">
      <c r="A515" s="4">
        <v>1</v>
      </c>
      <c r="B515" s="154" t="s">
        <v>67</v>
      </c>
      <c r="C515" s="164"/>
      <c r="D515" s="93">
        <v>1600</v>
      </c>
      <c r="E515" s="93"/>
      <c r="F515" s="93"/>
      <c r="G515" s="93"/>
    </row>
    <row r="516" spans="1:7" x14ac:dyDescent="0.25">
      <c r="A516" s="4">
        <v>1</v>
      </c>
      <c r="B516" s="35" t="s">
        <v>21</v>
      </c>
      <c r="C516" s="164"/>
      <c r="D516" s="93">
        <v>1600</v>
      </c>
      <c r="E516" s="93"/>
      <c r="F516" s="93"/>
      <c r="G516" s="93"/>
    </row>
    <row r="517" spans="1:7" ht="30" x14ac:dyDescent="0.25">
      <c r="A517" s="4">
        <v>1</v>
      </c>
      <c r="B517" s="36" t="s">
        <v>35</v>
      </c>
      <c r="C517" s="164"/>
      <c r="D517" s="93">
        <v>1400</v>
      </c>
      <c r="E517" s="93"/>
      <c r="F517" s="93"/>
      <c r="G517" s="93"/>
    </row>
    <row r="518" spans="1:7" x14ac:dyDescent="0.25">
      <c r="A518" s="4">
        <v>1</v>
      </c>
      <c r="B518" s="154" t="s">
        <v>40</v>
      </c>
      <c r="C518" s="164"/>
      <c r="D518" s="93">
        <v>14230</v>
      </c>
      <c r="E518" s="93"/>
      <c r="F518" s="93"/>
      <c r="G518" s="93"/>
    </row>
    <row r="519" spans="1:7" ht="30" x14ac:dyDescent="0.25">
      <c r="A519" s="4">
        <v>1</v>
      </c>
      <c r="B519" s="154" t="s">
        <v>179</v>
      </c>
      <c r="C519" s="164"/>
      <c r="D519" s="93">
        <v>2363</v>
      </c>
      <c r="E519" s="93"/>
      <c r="F519" s="93"/>
      <c r="G519" s="93"/>
    </row>
    <row r="520" spans="1:7" ht="15.75" customHeight="1" x14ac:dyDescent="0.25">
      <c r="A520" s="4">
        <v>1</v>
      </c>
      <c r="B520" s="36" t="s">
        <v>148</v>
      </c>
      <c r="C520" s="164"/>
      <c r="D520" s="93">
        <v>20</v>
      </c>
      <c r="E520" s="93"/>
      <c r="F520" s="93"/>
      <c r="G520" s="93"/>
    </row>
    <row r="521" spans="1:7" ht="15.75" customHeight="1" x14ac:dyDescent="0.25">
      <c r="A521" s="4">
        <v>1</v>
      </c>
      <c r="B521" s="36" t="s">
        <v>20</v>
      </c>
      <c r="C521" s="164"/>
      <c r="D521" s="93">
        <v>175</v>
      </c>
      <c r="E521" s="93"/>
      <c r="F521" s="93"/>
      <c r="G521" s="93"/>
    </row>
    <row r="522" spans="1:7" ht="15.75" customHeight="1" x14ac:dyDescent="0.25">
      <c r="A522" s="4">
        <v>1</v>
      </c>
      <c r="B522" s="36" t="s">
        <v>18</v>
      </c>
      <c r="C522" s="164"/>
      <c r="D522" s="93">
        <v>150</v>
      </c>
      <c r="E522" s="93"/>
      <c r="F522" s="93"/>
      <c r="G522" s="93"/>
    </row>
    <row r="523" spans="1:7" ht="15.75" customHeight="1" x14ac:dyDescent="0.25">
      <c r="A523" s="4">
        <v>1</v>
      </c>
      <c r="B523" s="10" t="s">
        <v>34</v>
      </c>
      <c r="C523" s="164"/>
      <c r="D523" s="93">
        <v>125000</v>
      </c>
      <c r="E523" s="93"/>
      <c r="F523" s="93"/>
      <c r="G523" s="93"/>
    </row>
    <row r="524" spans="1:7" ht="15.75" customHeight="1" x14ac:dyDescent="0.25">
      <c r="A524" s="4">
        <v>1</v>
      </c>
      <c r="B524" s="36" t="s">
        <v>39</v>
      </c>
      <c r="C524" s="164"/>
      <c r="D524" s="93">
        <v>420</v>
      </c>
      <c r="E524" s="93"/>
      <c r="F524" s="93"/>
      <c r="G524" s="93"/>
    </row>
    <row r="525" spans="1:7" ht="15.75" customHeight="1" x14ac:dyDescent="0.25">
      <c r="A525" s="4">
        <v>1</v>
      </c>
      <c r="B525" s="262" t="s">
        <v>169</v>
      </c>
      <c r="C525" s="164"/>
      <c r="D525" s="93">
        <v>330</v>
      </c>
      <c r="E525" s="93"/>
      <c r="F525" s="93"/>
      <c r="G525" s="93"/>
    </row>
    <row r="526" spans="1:7" x14ac:dyDescent="0.25">
      <c r="A526" s="4">
        <v>1</v>
      </c>
      <c r="B526" s="72" t="s">
        <v>8</v>
      </c>
      <c r="C526" s="6"/>
      <c r="D526" s="93"/>
      <c r="E526" s="93"/>
      <c r="F526" s="93"/>
      <c r="G526" s="93"/>
    </row>
    <row r="527" spans="1:7" x14ac:dyDescent="0.25">
      <c r="A527" s="4">
        <v>1</v>
      </c>
      <c r="B527" s="20" t="s">
        <v>98</v>
      </c>
      <c r="C527" s="6"/>
      <c r="D527" s="93"/>
      <c r="E527" s="93"/>
      <c r="F527" s="93"/>
      <c r="G527" s="93"/>
    </row>
    <row r="528" spans="1:7" x14ac:dyDescent="0.25">
      <c r="A528" s="4">
        <v>1</v>
      </c>
      <c r="B528" s="131" t="s">
        <v>173</v>
      </c>
      <c r="C528" s="8">
        <v>240</v>
      </c>
      <c r="D528" s="93">
        <v>945</v>
      </c>
      <c r="E528" s="12">
        <v>8</v>
      </c>
      <c r="F528" s="93">
        <f>ROUND(G528/C528,0)</f>
        <v>32</v>
      </c>
      <c r="G528" s="93">
        <f>ROUND(D528*E528,0)</f>
        <v>7560</v>
      </c>
    </row>
    <row r="529" spans="1:9" x14ac:dyDescent="0.25">
      <c r="A529" s="4">
        <v>1</v>
      </c>
      <c r="B529" s="131" t="s">
        <v>13</v>
      </c>
      <c r="C529" s="8">
        <v>240</v>
      </c>
      <c r="D529" s="93">
        <v>1310</v>
      </c>
      <c r="E529" s="12">
        <v>3</v>
      </c>
      <c r="F529" s="93">
        <f>ROUND(G529/C529,0)</f>
        <v>16</v>
      </c>
      <c r="G529" s="93">
        <f>ROUND(D529*E529,0)</f>
        <v>3930</v>
      </c>
    </row>
    <row r="530" spans="1:9" ht="18" customHeight="1" x14ac:dyDescent="0.25">
      <c r="A530" s="4">
        <v>1</v>
      </c>
      <c r="B530" s="70" t="s">
        <v>174</v>
      </c>
      <c r="C530" s="8"/>
      <c r="D530" s="266">
        <f>D528+D529</f>
        <v>2255</v>
      </c>
      <c r="E530" s="251">
        <f>G530/D530</f>
        <v>5.0953436807095347</v>
      </c>
      <c r="F530" s="243">
        <f>F528+F529</f>
        <v>48</v>
      </c>
      <c r="G530" s="266">
        <f>G528+G529</f>
        <v>11490</v>
      </c>
    </row>
    <row r="531" spans="1:9" ht="18" customHeight="1" x14ac:dyDescent="0.25">
      <c r="A531" s="4">
        <v>1</v>
      </c>
      <c r="B531" s="133" t="s">
        <v>141</v>
      </c>
      <c r="C531" s="8"/>
      <c r="D531" s="124">
        <f>D530</f>
        <v>2255</v>
      </c>
      <c r="E531" s="101">
        <f>E530</f>
        <v>5.0953436807095347</v>
      </c>
      <c r="F531" s="124">
        <f>F530</f>
        <v>48</v>
      </c>
      <c r="G531" s="124">
        <f>G530</f>
        <v>11490</v>
      </c>
    </row>
    <row r="532" spans="1:9" ht="15.75" thickBot="1" x14ac:dyDescent="0.3">
      <c r="A532" s="4">
        <v>1</v>
      </c>
      <c r="B532" s="267" t="s">
        <v>11</v>
      </c>
      <c r="C532" s="246"/>
      <c r="D532" s="246"/>
      <c r="E532" s="246"/>
      <c r="F532" s="246"/>
      <c r="G532" s="246"/>
    </row>
    <row r="533" spans="1:9" hidden="1" x14ac:dyDescent="0.25">
      <c r="A533" s="4">
        <v>1</v>
      </c>
      <c r="B533" s="260"/>
      <c r="C533" s="94"/>
      <c r="D533" s="236"/>
      <c r="E533" s="236"/>
      <c r="F533" s="236"/>
      <c r="G533" s="236"/>
    </row>
    <row r="534" spans="1:9" hidden="1" x14ac:dyDescent="0.25">
      <c r="A534" s="4">
        <v>1</v>
      </c>
      <c r="B534" s="254" t="s">
        <v>157</v>
      </c>
      <c r="C534" s="11"/>
      <c r="D534" s="93"/>
      <c r="E534" s="93"/>
      <c r="F534" s="93"/>
      <c r="G534" s="93"/>
    </row>
    <row r="535" spans="1:9" hidden="1" x14ac:dyDescent="0.25">
      <c r="A535" s="4">
        <v>1</v>
      </c>
      <c r="B535" s="15" t="s">
        <v>199</v>
      </c>
      <c r="C535" s="6"/>
      <c r="D535" s="93"/>
      <c r="E535" s="93"/>
      <c r="F535" s="93"/>
      <c r="G535" s="93"/>
    </row>
    <row r="536" spans="1:9" hidden="1" x14ac:dyDescent="0.25">
      <c r="A536" s="4">
        <v>1</v>
      </c>
      <c r="B536" s="16" t="s">
        <v>146</v>
      </c>
      <c r="C536" s="6"/>
      <c r="D536" s="93">
        <f>D537+D538+D539+D540</f>
        <v>16774</v>
      </c>
      <c r="E536" s="93"/>
      <c r="F536" s="93"/>
      <c r="G536" s="93"/>
    </row>
    <row r="537" spans="1:9" hidden="1" x14ac:dyDescent="0.25">
      <c r="A537" s="4">
        <v>1</v>
      </c>
      <c r="B537" s="16" t="s">
        <v>192</v>
      </c>
      <c r="C537" s="6"/>
      <c r="D537" s="93"/>
      <c r="E537" s="93"/>
      <c r="F537" s="93"/>
      <c r="G537" s="93"/>
    </row>
    <row r="538" spans="1:9" ht="30" hidden="1" x14ac:dyDescent="0.25">
      <c r="A538" s="4">
        <v>1</v>
      </c>
      <c r="B538" s="16" t="s">
        <v>227</v>
      </c>
      <c r="C538" s="6"/>
      <c r="D538" s="93">
        <v>7000</v>
      </c>
      <c r="E538" s="93"/>
      <c r="F538" s="93"/>
      <c r="G538" s="93"/>
    </row>
    <row r="539" spans="1:9" ht="30" hidden="1" x14ac:dyDescent="0.25">
      <c r="A539" s="4">
        <v>1</v>
      </c>
      <c r="B539" s="16" t="s">
        <v>228</v>
      </c>
      <c r="C539" s="6"/>
      <c r="D539" s="93">
        <v>500</v>
      </c>
      <c r="E539" s="93"/>
      <c r="F539" s="93"/>
      <c r="G539" s="93"/>
    </row>
    <row r="540" spans="1:9" hidden="1" x14ac:dyDescent="0.25">
      <c r="A540" s="4">
        <v>1</v>
      </c>
      <c r="B540" s="16" t="s">
        <v>229</v>
      </c>
      <c r="C540" s="6"/>
      <c r="D540" s="93">
        <v>9274</v>
      </c>
      <c r="E540" s="93"/>
      <c r="F540" s="93"/>
      <c r="G540" s="93"/>
      <c r="I540" s="237"/>
    </row>
    <row r="541" spans="1:9" hidden="1" x14ac:dyDescent="0.25">
      <c r="A541" s="4">
        <v>1</v>
      </c>
      <c r="B541" s="24" t="s">
        <v>144</v>
      </c>
      <c r="C541" s="6"/>
      <c r="D541" s="93">
        <v>63000</v>
      </c>
      <c r="E541" s="93"/>
      <c r="F541" s="93"/>
      <c r="G541" s="93"/>
    </row>
    <row r="542" spans="1:9" hidden="1" x14ac:dyDescent="0.25">
      <c r="A542" s="4">
        <v>1</v>
      </c>
      <c r="B542" s="152" t="s">
        <v>191</v>
      </c>
      <c r="C542" s="6"/>
      <c r="D542" s="93"/>
      <c r="E542" s="93"/>
      <c r="F542" s="93"/>
      <c r="G542" s="93"/>
    </row>
    <row r="543" spans="1:9" hidden="1" x14ac:dyDescent="0.25">
      <c r="A543" s="4">
        <v>1</v>
      </c>
      <c r="B543" s="17" t="s">
        <v>165</v>
      </c>
      <c r="C543" s="6"/>
      <c r="D543" s="78">
        <f>D536+ROUND(D541*3.2,0)</f>
        <v>218374</v>
      </c>
      <c r="E543" s="93"/>
      <c r="F543" s="93"/>
      <c r="G543" s="93"/>
      <c r="H543" s="237"/>
    </row>
    <row r="544" spans="1:9" hidden="1" x14ac:dyDescent="0.25">
      <c r="A544" s="4">
        <v>1</v>
      </c>
      <c r="B544" s="264" t="s">
        <v>198</v>
      </c>
      <c r="C544" s="77"/>
      <c r="D544" s="93"/>
      <c r="E544" s="93"/>
      <c r="F544" s="93"/>
      <c r="G544" s="93"/>
      <c r="H544" s="237"/>
    </row>
    <row r="545" spans="1:8" hidden="1" x14ac:dyDescent="0.25">
      <c r="A545" s="4">
        <v>1</v>
      </c>
      <c r="B545" s="16" t="s">
        <v>146</v>
      </c>
      <c r="C545" s="6"/>
      <c r="D545" s="93">
        <f>D546+D547+D554+D562+D563+D564+D565+D566</f>
        <v>28377</v>
      </c>
      <c r="E545" s="93"/>
      <c r="F545" s="93"/>
      <c r="G545" s="93"/>
      <c r="H545" s="237"/>
    </row>
    <row r="546" spans="1:8" hidden="1" x14ac:dyDescent="0.25">
      <c r="A546" s="4">
        <v>1</v>
      </c>
      <c r="B546" s="16" t="s">
        <v>192</v>
      </c>
      <c r="C546" s="6"/>
      <c r="D546" s="93"/>
      <c r="E546" s="93"/>
      <c r="F546" s="93"/>
      <c r="G546" s="93"/>
      <c r="H546" s="237"/>
    </row>
    <row r="547" spans="1:8" ht="30" hidden="1" x14ac:dyDescent="0.25">
      <c r="A547" s="4">
        <v>1</v>
      </c>
      <c r="B547" s="16" t="s">
        <v>193</v>
      </c>
      <c r="C547" s="6"/>
      <c r="D547" s="110">
        <f>D548+D549+D550+D552</f>
        <v>8601</v>
      </c>
      <c r="E547" s="93"/>
      <c r="F547" s="93"/>
      <c r="G547" s="93"/>
      <c r="H547" s="237"/>
    </row>
    <row r="548" spans="1:8" ht="30" hidden="1" x14ac:dyDescent="0.25">
      <c r="A548" s="4">
        <v>1</v>
      </c>
      <c r="B548" s="16" t="s">
        <v>194</v>
      </c>
      <c r="C548" s="6"/>
      <c r="D548" s="110">
        <v>5594</v>
      </c>
      <c r="E548" s="93"/>
      <c r="F548" s="93"/>
      <c r="G548" s="93"/>
      <c r="H548" s="237"/>
    </row>
    <row r="549" spans="1:8" ht="30" hidden="1" x14ac:dyDescent="0.25">
      <c r="A549" s="4">
        <v>1</v>
      </c>
      <c r="B549" s="16" t="s">
        <v>195</v>
      </c>
      <c r="C549" s="6"/>
      <c r="D549" s="110">
        <v>1678</v>
      </c>
      <c r="E549" s="93"/>
      <c r="F549" s="93"/>
      <c r="G549" s="93"/>
      <c r="H549" s="237"/>
    </row>
    <row r="550" spans="1:8" ht="45" hidden="1" x14ac:dyDescent="0.25">
      <c r="A550" s="4">
        <v>1</v>
      </c>
      <c r="B550" s="16" t="s">
        <v>262</v>
      </c>
      <c r="C550" s="6"/>
      <c r="D550" s="110">
        <v>990</v>
      </c>
      <c r="E550" s="93"/>
      <c r="F550" s="93"/>
      <c r="G550" s="93"/>
      <c r="H550" s="237"/>
    </row>
    <row r="551" spans="1:8" hidden="1" x14ac:dyDescent="0.25">
      <c r="A551" s="4">
        <v>1</v>
      </c>
      <c r="B551" s="197" t="s">
        <v>263</v>
      </c>
      <c r="C551" s="6"/>
      <c r="D551" s="110">
        <v>114</v>
      </c>
      <c r="E551" s="93"/>
      <c r="F551" s="93"/>
      <c r="G551" s="93"/>
      <c r="H551" s="237"/>
    </row>
    <row r="552" spans="1:8" ht="30" hidden="1" x14ac:dyDescent="0.25">
      <c r="A552" s="4">
        <v>1</v>
      </c>
      <c r="B552" s="16" t="s">
        <v>264</v>
      </c>
      <c r="C552" s="6"/>
      <c r="D552" s="110">
        <v>339</v>
      </c>
      <c r="E552" s="93"/>
      <c r="F552" s="93"/>
      <c r="G552" s="93"/>
      <c r="H552" s="237"/>
    </row>
    <row r="553" spans="1:8" hidden="1" x14ac:dyDescent="0.25">
      <c r="A553" s="4">
        <v>1</v>
      </c>
      <c r="B553" s="197" t="s">
        <v>263</v>
      </c>
      <c r="C553" s="6"/>
      <c r="D553" s="110">
        <v>39</v>
      </c>
      <c r="E553" s="93"/>
      <c r="F553" s="93"/>
      <c r="G553" s="93"/>
      <c r="H553" s="237"/>
    </row>
    <row r="554" spans="1:8" ht="30" hidden="1" x14ac:dyDescent="0.25">
      <c r="A554" s="4">
        <v>1</v>
      </c>
      <c r="B554" s="16" t="s">
        <v>230</v>
      </c>
      <c r="C554" s="6"/>
      <c r="D554" s="110">
        <f>D555+D556+D558+D560</f>
        <v>19776</v>
      </c>
      <c r="E554" s="93"/>
      <c r="F554" s="93"/>
      <c r="G554" s="93"/>
      <c r="H554" s="237"/>
    </row>
    <row r="555" spans="1:8" ht="30" hidden="1" x14ac:dyDescent="0.25">
      <c r="A555" s="4">
        <v>1</v>
      </c>
      <c r="B555" s="16" t="s">
        <v>231</v>
      </c>
      <c r="C555" s="6"/>
      <c r="D555" s="110">
        <v>700</v>
      </c>
      <c r="E555" s="93"/>
      <c r="F555" s="93"/>
      <c r="G555" s="93"/>
      <c r="H555" s="237"/>
    </row>
    <row r="556" spans="1:8" ht="60" hidden="1" x14ac:dyDescent="0.25">
      <c r="A556" s="4">
        <v>1</v>
      </c>
      <c r="B556" s="16" t="s">
        <v>265</v>
      </c>
      <c r="C556" s="6"/>
      <c r="D556" s="110">
        <v>15835</v>
      </c>
      <c r="E556" s="93"/>
      <c r="F556" s="93"/>
      <c r="G556" s="93"/>
      <c r="H556" s="237"/>
    </row>
    <row r="557" spans="1:8" hidden="1" x14ac:dyDescent="0.25">
      <c r="A557" s="4">
        <v>1</v>
      </c>
      <c r="B557" s="197" t="s">
        <v>263</v>
      </c>
      <c r="C557" s="6"/>
      <c r="D557" s="110">
        <v>4150</v>
      </c>
      <c r="E557" s="93"/>
      <c r="F557" s="93"/>
      <c r="G557" s="93"/>
      <c r="H557" s="237"/>
    </row>
    <row r="558" spans="1:8" ht="46.5" hidden="1" customHeight="1" x14ac:dyDescent="0.25">
      <c r="A558" s="4">
        <v>1</v>
      </c>
      <c r="B558" s="16" t="s">
        <v>266</v>
      </c>
      <c r="C558" s="6"/>
      <c r="D558" s="110">
        <v>3241</v>
      </c>
      <c r="E558" s="93"/>
      <c r="F558" s="93"/>
      <c r="G558" s="93"/>
      <c r="H558" s="237"/>
    </row>
    <row r="559" spans="1:8" hidden="1" x14ac:dyDescent="0.25">
      <c r="A559" s="4">
        <v>1</v>
      </c>
      <c r="B559" s="197" t="s">
        <v>263</v>
      </c>
      <c r="C559" s="6"/>
      <c r="D559" s="110">
        <v>2220</v>
      </c>
      <c r="E559" s="93"/>
      <c r="F559" s="93"/>
      <c r="G559" s="93"/>
      <c r="H559" s="237"/>
    </row>
    <row r="560" spans="1:8" ht="30" hidden="1" x14ac:dyDescent="0.25">
      <c r="A560" s="4">
        <v>1</v>
      </c>
      <c r="B560" s="16" t="s">
        <v>232</v>
      </c>
      <c r="C560" s="6"/>
      <c r="D560" s="110"/>
      <c r="E560" s="93"/>
      <c r="F560" s="93"/>
      <c r="G560" s="93"/>
      <c r="H560" s="237"/>
    </row>
    <row r="561" spans="1:8" hidden="1" x14ac:dyDescent="0.25">
      <c r="A561" s="4">
        <v>1</v>
      </c>
      <c r="B561" s="197" t="s">
        <v>263</v>
      </c>
      <c r="C561" s="6"/>
      <c r="D561" s="110"/>
      <c r="E561" s="93"/>
      <c r="F561" s="93"/>
      <c r="G561" s="93"/>
      <c r="H561" s="237"/>
    </row>
    <row r="562" spans="1:8" ht="45" hidden="1" x14ac:dyDescent="0.25">
      <c r="A562" s="4">
        <v>1</v>
      </c>
      <c r="B562" s="16" t="s">
        <v>233</v>
      </c>
      <c r="C562" s="6"/>
      <c r="D562" s="110"/>
      <c r="E562" s="93"/>
      <c r="F562" s="93"/>
      <c r="G562" s="93"/>
      <c r="H562" s="237"/>
    </row>
    <row r="563" spans="1:8" ht="30" hidden="1" x14ac:dyDescent="0.25">
      <c r="A563" s="4">
        <v>1</v>
      </c>
      <c r="B563" s="16" t="s">
        <v>234</v>
      </c>
      <c r="C563" s="6"/>
      <c r="D563" s="110"/>
      <c r="E563" s="93"/>
      <c r="F563" s="93"/>
      <c r="G563" s="93"/>
      <c r="H563" s="237"/>
    </row>
    <row r="564" spans="1:8" ht="30" hidden="1" x14ac:dyDescent="0.25">
      <c r="A564" s="4">
        <v>1</v>
      </c>
      <c r="B564" s="16" t="s">
        <v>235</v>
      </c>
      <c r="C564" s="6"/>
      <c r="D564" s="110"/>
      <c r="E564" s="93"/>
      <c r="F564" s="93"/>
      <c r="G564" s="93"/>
      <c r="H564" s="237"/>
    </row>
    <row r="565" spans="1:8" hidden="1" x14ac:dyDescent="0.25">
      <c r="A565" s="4">
        <v>1</v>
      </c>
      <c r="B565" s="16" t="s">
        <v>236</v>
      </c>
      <c r="C565" s="6"/>
      <c r="D565" s="93"/>
      <c r="E565" s="93"/>
      <c r="F565" s="93"/>
      <c r="G565" s="93"/>
      <c r="H565" s="237"/>
    </row>
    <row r="566" spans="1:8" hidden="1" x14ac:dyDescent="0.25">
      <c r="A566" s="4">
        <v>1</v>
      </c>
      <c r="B566" s="16" t="s">
        <v>271</v>
      </c>
      <c r="C566" s="6"/>
      <c r="D566" s="93"/>
      <c r="E566" s="93"/>
      <c r="F566" s="93"/>
      <c r="G566" s="93"/>
      <c r="H566" s="237"/>
    </row>
    <row r="567" spans="1:8" hidden="1" x14ac:dyDescent="0.25">
      <c r="A567" s="4">
        <v>1</v>
      </c>
      <c r="B567" s="152" t="s">
        <v>282</v>
      </c>
      <c r="C567" s="6"/>
      <c r="D567" s="93"/>
      <c r="E567" s="93"/>
      <c r="F567" s="93"/>
      <c r="G567" s="93"/>
      <c r="H567" s="237"/>
    </row>
    <row r="568" spans="1:8" hidden="1" x14ac:dyDescent="0.25">
      <c r="A568" s="4">
        <v>1</v>
      </c>
      <c r="B568" s="24" t="s">
        <v>144</v>
      </c>
      <c r="C568" s="6"/>
      <c r="D568" s="93"/>
      <c r="E568" s="93"/>
      <c r="F568" s="93"/>
      <c r="G568" s="93"/>
      <c r="H568" s="237"/>
    </row>
    <row r="569" spans="1:8" hidden="1" x14ac:dyDescent="0.25">
      <c r="A569" s="4">
        <v>1</v>
      </c>
      <c r="B569" s="152" t="s">
        <v>191</v>
      </c>
      <c r="C569" s="6"/>
      <c r="D569" s="93"/>
      <c r="E569" s="93"/>
      <c r="F569" s="93"/>
      <c r="G569" s="93"/>
      <c r="H569" s="237"/>
    </row>
    <row r="570" spans="1:8" ht="30" hidden="1" x14ac:dyDescent="0.25">
      <c r="A570" s="4">
        <v>1</v>
      </c>
      <c r="B570" s="24" t="s">
        <v>145</v>
      </c>
      <c r="C570" s="6"/>
      <c r="D570" s="93">
        <v>17404</v>
      </c>
      <c r="E570" s="93"/>
      <c r="F570" s="93"/>
      <c r="G570" s="93"/>
      <c r="H570" s="237"/>
    </row>
    <row r="571" spans="1:8" hidden="1" x14ac:dyDescent="0.25">
      <c r="A571" s="4">
        <v>1</v>
      </c>
      <c r="B571" s="153" t="s">
        <v>208</v>
      </c>
      <c r="C571" s="6"/>
      <c r="D571" s="93"/>
      <c r="E571" s="93"/>
      <c r="F571" s="93"/>
      <c r="G571" s="93"/>
      <c r="H571" s="237"/>
    </row>
    <row r="572" spans="1:8" hidden="1" x14ac:dyDescent="0.25">
      <c r="A572" s="4">
        <v>1</v>
      </c>
      <c r="B572" s="229" t="s">
        <v>268</v>
      </c>
      <c r="C572" s="6"/>
      <c r="D572" s="93"/>
      <c r="E572" s="93"/>
      <c r="F572" s="93"/>
      <c r="G572" s="93"/>
      <c r="H572" s="237"/>
    </row>
    <row r="573" spans="1:8" hidden="1" x14ac:dyDescent="0.25">
      <c r="A573" s="4">
        <v>1</v>
      </c>
      <c r="B573" s="17" t="s">
        <v>197</v>
      </c>
      <c r="C573" s="6"/>
      <c r="D573" s="78">
        <f>D545+ROUND(D568*3.2,0)+D570</f>
        <v>45781</v>
      </c>
      <c r="E573" s="93"/>
      <c r="F573" s="93"/>
      <c r="G573" s="93"/>
      <c r="H573" s="237"/>
    </row>
    <row r="574" spans="1:8" ht="15" hidden="1" customHeight="1" x14ac:dyDescent="0.25">
      <c r="A574" s="4">
        <v>1</v>
      </c>
      <c r="B574" s="239" t="s">
        <v>196</v>
      </c>
      <c r="C574" s="6"/>
      <c r="D574" s="78">
        <f>D543+D573</f>
        <v>264155</v>
      </c>
      <c r="E574" s="93"/>
      <c r="F574" s="93"/>
      <c r="G574" s="93"/>
      <c r="H574" s="237"/>
    </row>
    <row r="575" spans="1:8" hidden="1" x14ac:dyDescent="0.25">
      <c r="A575" s="4">
        <v>1</v>
      </c>
      <c r="B575" s="72" t="s">
        <v>8</v>
      </c>
      <c r="C575" s="268"/>
      <c r="D575" s="268"/>
      <c r="E575" s="93"/>
      <c r="F575" s="93"/>
      <c r="G575" s="93"/>
    </row>
    <row r="576" spans="1:8" hidden="1" x14ac:dyDescent="0.25">
      <c r="A576" s="4">
        <v>1</v>
      </c>
      <c r="B576" s="20" t="s">
        <v>98</v>
      </c>
      <c r="C576" s="6"/>
      <c r="D576" s="268"/>
      <c r="E576" s="93"/>
      <c r="F576" s="93"/>
      <c r="G576" s="93"/>
    </row>
    <row r="577" spans="1:8" hidden="1" x14ac:dyDescent="0.25">
      <c r="A577" s="4">
        <v>1</v>
      </c>
      <c r="B577" s="131" t="s">
        <v>173</v>
      </c>
      <c r="C577" s="8">
        <v>240</v>
      </c>
      <c r="D577" s="93">
        <v>1800</v>
      </c>
      <c r="E577" s="12">
        <v>8</v>
      </c>
      <c r="F577" s="93">
        <f>ROUND(G577/C577,0)</f>
        <v>60</v>
      </c>
      <c r="G577" s="93">
        <f>ROUND(D577*E577,0)</f>
        <v>14400</v>
      </c>
    </row>
    <row r="578" spans="1:8" ht="18.75" hidden="1" customHeight="1" x14ac:dyDescent="0.25">
      <c r="A578" s="4">
        <v>1</v>
      </c>
      <c r="B578" s="70" t="s">
        <v>174</v>
      </c>
      <c r="C578" s="6"/>
      <c r="D578" s="243">
        <f t="shared" ref="D578:G579" si="6">D577</f>
        <v>1800</v>
      </c>
      <c r="E578" s="244">
        <f t="shared" si="6"/>
        <v>8</v>
      </c>
      <c r="F578" s="243">
        <f t="shared" si="6"/>
        <v>60</v>
      </c>
      <c r="G578" s="243">
        <f t="shared" si="6"/>
        <v>14400</v>
      </c>
    </row>
    <row r="579" spans="1:8" ht="18.75" hidden="1" customHeight="1" x14ac:dyDescent="0.25">
      <c r="A579" s="4">
        <v>1</v>
      </c>
      <c r="B579" s="133" t="s">
        <v>141</v>
      </c>
      <c r="C579" s="29"/>
      <c r="D579" s="124">
        <f t="shared" si="6"/>
        <v>1800</v>
      </c>
      <c r="E579" s="7">
        <f t="shared" si="6"/>
        <v>8</v>
      </c>
      <c r="F579" s="124">
        <f t="shared" si="6"/>
        <v>60</v>
      </c>
      <c r="G579" s="124">
        <f t="shared" si="6"/>
        <v>14400</v>
      </c>
    </row>
    <row r="580" spans="1:8" ht="15.75" hidden="1" thickBot="1" x14ac:dyDescent="0.3">
      <c r="A580" s="4">
        <v>1</v>
      </c>
      <c r="B580" s="67" t="s">
        <v>11</v>
      </c>
      <c r="C580" s="96"/>
      <c r="D580" s="96"/>
      <c r="E580" s="96"/>
      <c r="F580" s="96"/>
      <c r="G580" s="96"/>
    </row>
    <row r="581" spans="1:8" ht="18.75" hidden="1" customHeight="1" x14ac:dyDescent="0.25">
      <c r="A581" s="4">
        <v>1</v>
      </c>
      <c r="B581" s="269" t="s">
        <v>158</v>
      </c>
      <c r="C581" s="79"/>
      <c r="D581" s="93"/>
      <c r="E581" s="93"/>
      <c r="F581" s="93"/>
      <c r="G581" s="93"/>
    </row>
    <row r="582" spans="1:8" hidden="1" x14ac:dyDescent="0.25">
      <c r="A582" s="4">
        <v>1</v>
      </c>
      <c r="B582" s="15" t="s">
        <v>199</v>
      </c>
      <c r="C582" s="6"/>
      <c r="D582" s="93"/>
      <c r="E582" s="93"/>
      <c r="F582" s="93"/>
      <c r="G582" s="93"/>
    </row>
    <row r="583" spans="1:8" hidden="1" x14ac:dyDescent="0.25">
      <c r="A583" s="4">
        <v>1</v>
      </c>
      <c r="B583" s="16" t="s">
        <v>146</v>
      </c>
      <c r="C583" s="6"/>
      <c r="D583" s="93">
        <f>D584+D585+D586+D587</f>
        <v>8490</v>
      </c>
      <c r="E583" s="93"/>
      <c r="F583" s="93"/>
      <c r="G583" s="93"/>
    </row>
    <row r="584" spans="1:8" hidden="1" x14ac:dyDescent="0.25">
      <c r="A584" s="4">
        <v>1</v>
      </c>
      <c r="B584" s="16" t="s">
        <v>192</v>
      </c>
      <c r="C584" s="6"/>
      <c r="D584" s="93"/>
      <c r="E584" s="93"/>
      <c r="F584" s="93"/>
      <c r="G584" s="93"/>
    </row>
    <row r="585" spans="1:8" ht="30" hidden="1" x14ac:dyDescent="0.25">
      <c r="A585" s="4">
        <v>1</v>
      </c>
      <c r="B585" s="16" t="s">
        <v>227</v>
      </c>
      <c r="C585" s="6"/>
      <c r="D585" s="93">
        <v>438</v>
      </c>
      <c r="E585" s="93"/>
      <c r="F585" s="93"/>
      <c r="G585" s="93"/>
    </row>
    <row r="586" spans="1:8" ht="30" hidden="1" x14ac:dyDescent="0.25">
      <c r="A586" s="4">
        <v>1</v>
      </c>
      <c r="B586" s="16" t="s">
        <v>228</v>
      </c>
      <c r="C586" s="6"/>
      <c r="D586" s="93">
        <v>174</v>
      </c>
      <c r="E586" s="93"/>
      <c r="F586" s="93"/>
      <c r="G586" s="93"/>
    </row>
    <row r="587" spans="1:8" hidden="1" x14ac:dyDescent="0.25">
      <c r="A587" s="4">
        <v>1</v>
      </c>
      <c r="B587" s="16" t="s">
        <v>229</v>
      </c>
      <c r="C587" s="6"/>
      <c r="D587" s="93">
        <v>7878</v>
      </c>
      <c r="E587" s="93"/>
      <c r="F587" s="93"/>
      <c r="G587" s="93"/>
      <c r="H587" s="237"/>
    </row>
    <row r="588" spans="1:8" hidden="1" x14ac:dyDescent="0.25">
      <c r="A588" s="4">
        <v>1</v>
      </c>
      <c r="B588" s="24" t="s">
        <v>144</v>
      </c>
      <c r="C588" s="6"/>
      <c r="D588" s="93">
        <v>44000</v>
      </c>
      <c r="E588" s="93"/>
      <c r="F588" s="93"/>
      <c r="G588" s="93"/>
    </row>
    <row r="589" spans="1:8" hidden="1" x14ac:dyDescent="0.25">
      <c r="A589" s="4">
        <v>1</v>
      </c>
      <c r="B589" s="152" t="s">
        <v>191</v>
      </c>
      <c r="C589" s="6"/>
      <c r="D589" s="93">
        <v>42000</v>
      </c>
      <c r="E589" s="93"/>
      <c r="F589" s="93"/>
      <c r="G589" s="93"/>
    </row>
    <row r="590" spans="1:8" hidden="1" x14ac:dyDescent="0.25">
      <c r="A590" s="4">
        <v>1</v>
      </c>
      <c r="B590" s="17" t="s">
        <v>165</v>
      </c>
      <c r="C590" s="6"/>
      <c r="D590" s="78">
        <f>D583+ROUND(D588*3.2,0)</f>
        <v>149290</v>
      </c>
      <c r="E590" s="93"/>
      <c r="F590" s="93"/>
      <c r="G590" s="93"/>
      <c r="H590" s="237"/>
    </row>
    <row r="591" spans="1:8" hidden="1" x14ac:dyDescent="0.25">
      <c r="A591" s="4">
        <v>1</v>
      </c>
      <c r="B591" s="264" t="s">
        <v>198</v>
      </c>
      <c r="C591" s="77"/>
      <c r="D591" s="93"/>
      <c r="E591" s="93"/>
      <c r="F591" s="93"/>
      <c r="G591" s="93"/>
      <c r="H591" s="237"/>
    </row>
    <row r="592" spans="1:8" hidden="1" x14ac:dyDescent="0.25">
      <c r="A592" s="4">
        <v>1</v>
      </c>
      <c r="B592" s="16" t="s">
        <v>146</v>
      </c>
      <c r="C592" s="6"/>
      <c r="D592" s="93">
        <f>D593+D594+D601+D609+D610+D611+D612+D613</f>
        <v>26403</v>
      </c>
      <c r="E592" s="93"/>
      <c r="F592" s="93"/>
      <c r="G592" s="93"/>
      <c r="H592" s="237"/>
    </row>
    <row r="593" spans="1:8" hidden="1" x14ac:dyDescent="0.25">
      <c r="A593" s="4">
        <v>1</v>
      </c>
      <c r="B593" s="16" t="s">
        <v>192</v>
      </c>
      <c r="C593" s="6"/>
      <c r="D593" s="93"/>
      <c r="E593" s="93"/>
      <c r="F593" s="93"/>
      <c r="G593" s="93"/>
      <c r="H593" s="237"/>
    </row>
    <row r="594" spans="1:8" ht="30" hidden="1" x14ac:dyDescent="0.25">
      <c r="A594" s="4">
        <v>1</v>
      </c>
      <c r="B594" s="16" t="s">
        <v>193</v>
      </c>
      <c r="C594" s="6"/>
      <c r="D594" s="110">
        <f>D595+D596+D597+D599</f>
        <v>6520</v>
      </c>
      <c r="E594" s="93"/>
      <c r="F594" s="93"/>
      <c r="G594" s="93"/>
      <c r="H594" s="237"/>
    </row>
    <row r="595" spans="1:8" ht="30" hidden="1" x14ac:dyDescent="0.25">
      <c r="A595" s="4">
        <v>1</v>
      </c>
      <c r="B595" s="16" t="s">
        <v>194</v>
      </c>
      <c r="C595" s="6"/>
      <c r="D595" s="110">
        <v>4104</v>
      </c>
      <c r="E595" s="93"/>
      <c r="F595" s="93"/>
      <c r="G595" s="93"/>
      <c r="H595" s="237"/>
    </row>
    <row r="596" spans="1:8" ht="30" hidden="1" x14ac:dyDescent="0.25">
      <c r="A596" s="4">
        <v>1</v>
      </c>
      <c r="B596" s="16" t="s">
        <v>195</v>
      </c>
      <c r="C596" s="6"/>
      <c r="D596" s="110">
        <v>1231</v>
      </c>
      <c r="E596" s="93"/>
      <c r="F596" s="93"/>
      <c r="G596" s="93"/>
      <c r="H596" s="237"/>
    </row>
    <row r="597" spans="1:8" ht="45" hidden="1" x14ac:dyDescent="0.25">
      <c r="A597" s="4">
        <v>1</v>
      </c>
      <c r="B597" s="16" t="s">
        <v>262</v>
      </c>
      <c r="C597" s="6"/>
      <c r="D597" s="110">
        <v>864</v>
      </c>
      <c r="E597" s="93"/>
      <c r="F597" s="93"/>
      <c r="G597" s="93"/>
      <c r="H597" s="237"/>
    </row>
    <row r="598" spans="1:8" hidden="1" x14ac:dyDescent="0.25">
      <c r="A598" s="4">
        <v>1</v>
      </c>
      <c r="B598" s="197" t="s">
        <v>263</v>
      </c>
      <c r="C598" s="6"/>
      <c r="D598" s="110">
        <v>100</v>
      </c>
      <c r="E598" s="93"/>
      <c r="F598" s="93"/>
      <c r="G598" s="93"/>
      <c r="H598" s="237"/>
    </row>
    <row r="599" spans="1:8" ht="30" hidden="1" x14ac:dyDescent="0.25">
      <c r="A599" s="4">
        <v>1</v>
      </c>
      <c r="B599" s="16" t="s">
        <v>264</v>
      </c>
      <c r="C599" s="6"/>
      <c r="D599" s="110">
        <v>321</v>
      </c>
      <c r="E599" s="93"/>
      <c r="F599" s="93"/>
      <c r="G599" s="93"/>
      <c r="H599" s="237"/>
    </row>
    <row r="600" spans="1:8" hidden="1" x14ac:dyDescent="0.25">
      <c r="A600" s="4">
        <v>1</v>
      </c>
      <c r="B600" s="197" t="s">
        <v>263</v>
      </c>
      <c r="C600" s="6"/>
      <c r="D600" s="110">
        <v>37</v>
      </c>
      <c r="E600" s="93"/>
      <c r="F600" s="93"/>
      <c r="G600" s="93"/>
      <c r="H600" s="237"/>
    </row>
    <row r="601" spans="1:8" ht="30" hidden="1" x14ac:dyDescent="0.25">
      <c r="A601" s="4">
        <v>1</v>
      </c>
      <c r="B601" s="16" t="s">
        <v>230</v>
      </c>
      <c r="C601" s="6"/>
      <c r="D601" s="110">
        <f>D602+D603+D605+D607</f>
        <v>19883</v>
      </c>
      <c r="E601" s="93"/>
      <c r="F601" s="93"/>
      <c r="G601" s="93"/>
      <c r="H601" s="237"/>
    </row>
    <row r="602" spans="1:8" ht="30" hidden="1" x14ac:dyDescent="0.25">
      <c r="A602" s="4">
        <v>1</v>
      </c>
      <c r="B602" s="16" t="s">
        <v>231</v>
      </c>
      <c r="C602" s="6"/>
      <c r="D602" s="110">
        <v>3528</v>
      </c>
      <c r="E602" s="93"/>
      <c r="F602" s="93"/>
      <c r="G602" s="93"/>
      <c r="H602" s="237"/>
    </row>
    <row r="603" spans="1:8" ht="60" hidden="1" x14ac:dyDescent="0.25">
      <c r="A603" s="4">
        <v>1</v>
      </c>
      <c r="B603" s="16" t="s">
        <v>265</v>
      </c>
      <c r="C603" s="6"/>
      <c r="D603" s="110">
        <v>15750</v>
      </c>
      <c r="E603" s="93"/>
      <c r="F603" s="93"/>
      <c r="G603" s="93"/>
      <c r="H603" s="237"/>
    </row>
    <row r="604" spans="1:8" hidden="1" x14ac:dyDescent="0.25">
      <c r="A604" s="4">
        <v>1</v>
      </c>
      <c r="B604" s="197" t="s">
        <v>263</v>
      </c>
      <c r="C604" s="6"/>
      <c r="D604" s="110">
        <v>3300</v>
      </c>
      <c r="E604" s="93"/>
      <c r="F604" s="93"/>
      <c r="G604" s="93"/>
      <c r="H604" s="237"/>
    </row>
    <row r="605" spans="1:8" ht="45" hidden="1" x14ac:dyDescent="0.25">
      <c r="A605" s="4">
        <v>1</v>
      </c>
      <c r="B605" s="16" t="s">
        <v>266</v>
      </c>
      <c r="C605" s="6"/>
      <c r="D605" s="110">
        <v>605</v>
      </c>
      <c r="E605" s="93"/>
      <c r="F605" s="93"/>
      <c r="G605" s="93"/>
      <c r="H605" s="237"/>
    </row>
    <row r="606" spans="1:8" hidden="1" x14ac:dyDescent="0.25">
      <c r="A606" s="4">
        <v>1</v>
      </c>
      <c r="B606" s="197" t="s">
        <v>263</v>
      </c>
      <c r="C606" s="6"/>
      <c r="D606" s="110">
        <v>462</v>
      </c>
      <c r="E606" s="93"/>
      <c r="F606" s="93"/>
      <c r="G606" s="93"/>
      <c r="H606" s="237"/>
    </row>
    <row r="607" spans="1:8" ht="30" hidden="1" x14ac:dyDescent="0.25">
      <c r="A607" s="4">
        <v>1</v>
      </c>
      <c r="B607" s="16" t="s">
        <v>232</v>
      </c>
      <c r="C607" s="6"/>
      <c r="D607" s="110"/>
      <c r="E607" s="93"/>
      <c r="F607" s="93"/>
      <c r="G607" s="93"/>
      <c r="H607" s="237"/>
    </row>
    <row r="608" spans="1:8" hidden="1" x14ac:dyDescent="0.25">
      <c r="A608" s="4">
        <v>1</v>
      </c>
      <c r="B608" s="197" t="s">
        <v>263</v>
      </c>
      <c r="C608" s="6"/>
      <c r="D608" s="110"/>
      <c r="E608" s="93"/>
      <c r="F608" s="93"/>
      <c r="G608" s="93"/>
      <c r="H608" s="237"/>
    </row>
    <row r="609" spans="1:8" ht="45" hidden="1" x14ac:dyDescent="0.25">
      <c r="A609" s="4">
        <v>1</v>
      </c>
      <c r="B609" s="16" t="s">
        <v>233</v>
      </c>
      <c r="C609" s="6"/>
      <c r="D609" s="110"/>
      <c r="E609" s="93"/>
      <c r="F609" s="93"/>
      <c r="G609" s="93"/>
      <c r="H609" s="237"/>
    </row>
    <row r="610" spans="1:8" ht="30" hidden="1" x14ac:dyDescent="0.25">
      <c r="A610" s="4">
        <v>1</v>
      </c>
      <c r="B610" s="16" t="s">
        <v>234</v>
      </c>
      <c r="C610" s="6"/>
      <c r="D610" s="110"/>
      <c r="E610" s="93"/>
      <c r="F610" s="93"/>
      <c r="G610" s="93"/>
      <c r="H610" s="237"/>
    </row>
    <row r="611" spans="1:8" ht="30" hidden="1" x14ac:dyDescent="0.25">
      <c r="A611" s="4">
        <v>1</v>
      </c>
      <c r="B611" s="16" t="s">
        <v>235</v>
      </c>
      <c r="C611" s="6"/>
      <c r="D611" s="110"/>
      <c r="E611" s="93"/>
      <c r="F611" s="93"/>
      <c r="G611" s="93"/>
      <c r="H611" s="237"/>
    </row>
    <row r="612" spans="1:8" hidden="1" x14ac:dyDescent="0.25">
      <c r="A612" s="4">
        <v>1</v>
      </c>
      <c r="B612" s="16" t="s">
        <v>236</v>
      </c>
      <c r="C612" s="6"/>
      <c r="D612" s="93"/>
      <c r="E612" s="93"/>
      <c r="F612" s="93"/>
      <c r="G612" s="93"/>
      <c r="H612" s="237"/>
    </row>
    <row r="613" spans="1:8" hidden="1" x14ac:dyDescent="0.25">
      <c r="A613" s="4">
        <v>1</v>
      </c>
      <c r="B613" s="16" t="s">
        <v>271</v>
      </c>
      <c r="C613" s="6"/>
      <c r="D613" s="93"/>
      <c r="E613" s="93"/>
      <c r="F613" s="93"/>
      <c r="G613" s="93"/>
      <c r="H613" s="237"/>
    </row>
    <row r="614" spans="1:8" hidden="1" x14ac:dyDescent="0.25">
      <c r="A614" s="4">
        <v>1</v>
      </c>
      <c r="B614" s="152" t="s">
        <v>282</v>
      </c>
      <c r="C614" s="6"/>
      <c r="D614" s="93"/>
      <c r="E614" s="93"/>
      <c r="F614" s="93"/>
      <c r="G614" s="93"/>
      <c r="H614" s="237"/>
    </row>
    <row r="615" spans="1:8" hidden="1" x14ac:dyDescent="0.25">
      <c r="A615" s="4">
        <v>1</v>
      </c>
      <c r="B615" s="24" t="s">
        <v>144</v>
      </c>
      <c r="C615" s="6"/>
      <c r="D615" s="93"/>
      <c r="E615" s="93"/>
      <c r="F615" s="93"/>
      <c r="G615" s="93"/>
      <c r="H615" s="237"/>
    </row>
    <row r="616" spans="1:8" hidden="1" x14ac:dyDescent="0.25">
      <c r="A616" s="4">
        <v>1</v>
      </c>
      <c r="B616" s="152" t="s">
        <v>191</v>
      </c>
      <c r="C616" s="6"/>
      <c r="D616" s="93"/>
      <c r="E616" s="93"/>
      <c r="F616" s="93"/>
      <c r="G616" s="93"/>
      <c r="H616" s="237"/>
    </row>
    <row r="617" spans="1:8" ht="30" hidden="1" x14ac:dyDescent="0.25">
      <c r="A617" s="4">
        <v>1</v>
      </c>
      <c r="B617" s="24" t="s">
        <v>145</v>
      </c>
      <c r="C617" s="6"/>
      <c r="D617" s="93">
        <v>11976</v>
      </c>
      <c r="E617" s="93"/>
      <c r="F617" s="93"/>
      <c r="G617" s="93"/>
      <c r="H617" s="237"/>
    </row>
    <row r="618" spans="1:8" hidden="1" x14ac:dyDescent="0.25">
      <c r="A618" s="4">
        <v>1</v>
      </c>
      <c r="B618" s="153" t="s">
        <v>208</v>
      </c>
      <c r="C618" s="6"/>
      <c r="D618" s="93"/>
      <c r="E618" s="93"/>
      <c r="F618" s="93"/>
      <c r="G618" s="93"/>
      <c r="H618" s="237"/>
    </row>
    <row r="619" spans="1:8" hidden="1" x14ac:dyDescent="0.25">
      <c r="A619" s="4">
        <v>1</v>
      </c>
      <c r="B619" s="229" t="s">
        <v>268</v>
      </c>
      <c r="C619" s="6"/>
      <c r="D619" s="93"/>
      <c r="E619" s="93"/>
      <c r="F619" s="93"/>
      <c r="G619" s="93"/>
      <c r="H619" s="237"/>
    </row>
    <row r="620" spans="1:8" hidden="1" x14ac:dyDescent="0.25">
      <c r="A620" s="4">
        <v>1</v>
      </c>
      <c r="B620" s="17" t="s">
        <v>197</v>
      </c>
      <c r="C620" s="6"/>
      <c r="D620" s="78">
        <f>D592+ROUND(D615*3.2,0)+D617</f>
        <v>38379</v>
      </c>
      <c r="E620" s="93"/>
      <c r="F620" s="93"/>
      <c r="G620" s="93"/>
      <c r="H620" s="237"/>
    </row>
    <row r="621" spans="1:8" ht="15.75" hidden="1" customHeight="1" x14ac:dyDescent="0.25">
      <c r="A621" s="4">
        <v>1</v>
      </c>
      <c r="B621" s="239" t="s">
        <v>196</v>
      </c>
      <c r="C621" s="6"/>
      <c r="D621" s="78">
        <f>D590+D620</f>
        <v>187669</v>
      </c>
      <c r="E621" s="93"/>
      <c r="F621" s="93"/>
      <c r="G621" s="93"/>
      <c r="H621" s="237"/>
    </row>
    <row r="622" spans="1:8" hidden="1" x14ac:dyDescent="0.25">
      <c r="A622" s="4">
        <v>1</v>
      </c>
      <c r="B622" s="72" t="s">
        <v>8</v>
      </c>
      <c r="C622" s="268"/>
      <c r="D622" s="268"/>
      <c r="E622" s="93"/>
      <c r="F622" s="93"/>
      <c r="G622" s="93"/>
    </row>
    <row r="623" spans="1:8" hidden="1" x14ac:dyDescent="0.25">
      <c r="A623" s="4">
        <v>1</v>
      </c>
      <c r="B623" s="20" t="s">
        <v>98</v>
      </c>
      <c r="C623" s="6"/>
      <c r="D623" s="268"/>
      <c r="E623" s="93"/>
      <c r="F623" s="93"/>
      <c r="G623" s="93"/>
    </row>
    <row r="624" spans="1:8" hidden="1" x14ac:dyDescent="0.25">
      <c r="A624" s="4">
        <v>1</v>
      </c>
      <c r="B624" s="131" t="s">
        <v>173</v>
      </c>
      <c r="C624" s="8">
        <v>240</v>
      </c>
      <c r="D624" s="93">
        <v>1250</v>
      </c>
      <c r="E624" s="12">
        <v>8</v>
      </c>
      <c r="F624" s="93">
        <f>ROUND(G624/C624,0)</f>
        <v>42</v>
      </c>
      <c r="G624" s="93">
        <f>ROUND(D624*E624,0)</f>
        <v>10000</v>
      </c>
    </row>
    <row r="625" spans="1:7" ht="18.75" hidden="1" customHeight="1" x14ac:dyDescent="0.25">
      <c r="A625" s="4">
        <v>1</v>
      </c>
      <c r="B625" s="70" t="s">
        <v>174</v>
      </c>
      <c r="C625" s="6"/>
      <c r="D625" s="243">
        <f t="shared" ref="D625:G626" si="7">D624</f>
        <v>1250</v>
      </c>
      <c r="E625" s="244">
        <f t="shared" si="7"/>
        <v>8</v>
      </c>
      <c r="F625" s="243">
        <f t="shared" si="7"/>
        <v>42</v>
      </c>
      <c r="G625" s="243">
        <f t="shared" si="7"/>
        <v>10000</v>
      </c>
    </row>
    <row r="626" spans="1:7" ht="18.75" hidden="1" customHeight="1" x14ac:dyDescent="0.25">
      <c r="A626" s="4">
        <v>1</v>
      </c>
      <c r="B626" s="133" t="s">
        <v>141</v>
      </c>
      <c r="C626" s="29"/>
      <c r="D626" s="78">
        <f t="shared" si="7"/>
        <v>1250</v>
      </c>
      <c r="E626" s="7">
        <f t="shared" si="7"/>
        <v>8</v>
      </c>
      <c r="F626" s="78">
        <f t="shared" si="7"/>
        <v>42</v>
      </c>
      <c r="G626" s="78">
        <f t="shared" si="7"/>
        <v>10000</v>
      </c>
    </row>
    <row r="627" spans="1:7" ht="15.75" hidden="1" thickBot="1" x14ac:dyDescent="0.3">
      <c r="A627" s="4">
        <v>1</v>
      </c>
      <c r="B627" s="270" t="s">
        <v>11</v>
      </c>
      <c r="C627" s="246"/>
      <c r="D627" s="246"/>
      <c r="E627" s="246"/>
      <c r="F627" s="246"/>
      <c r="G627" s="246"/>
    </row>
    <row r="628" spans="1:7" hidden="1" x14ac:dyDescent="0.25">
      <c r="A628" s="4">
        <v>1</v>
      </c>
      <c r="B628" s="260"/>
      <c r="C628" s="94"/>
      <c r="D628" s="236"/>
      <c r="E628" s="236"/>
      <c r="F628" s="236"/>
      <c r="G628" s="236"/>
    </row>
    <row r="629" spans="1:7" hidden="1" x14ac:dyDescent="0.25">
      <c r="A629" s="4">
        <v>1</v>
      </c>
      <c r="B629" s="254" t="s">
        <v>159</v>
      </c>
      <c r="C629" s="11"/>
      <c r="D629" s="93"/>
      <c r="E629" s="93"/>
      <c r="F629" s="93"/>
      <c r="G629" s="168"/>
    </row>
    <row r="630" spans="1:7" hidden="1" x14ac:dyDescent="0.25">
      <c r="A630" s="4">
        <v>1</v>
      </c>
      <c r="B630" s="15" t="s">
        <v>199</v>
      </c>
      <c r="C630" s="6"/>
      <c r="D630" s="93"/>
      <c r="E630" s="93"/>
      <c r="F630" s="93"/>
      <c r="G630" s="93"/>
    </row>
    <row r="631" spans="1:7" hidden="1" x14ac:dyDescent="0.25">
      <c r="A631" s="4">
        <v>1</v>
      </c>
      <c r="B631" s="16" t="s">
        <v>146</v>
      </c>
      <c r="C631" s="6"/>
      <c r="D631" s="93">
        <f>D632+D633+D634+D635</f>
        <v>44785</v>
      </c>
      <c r="E631" s="271"/>
      <c r="F631" s="93"/>
      <c r="G631" s="93"/>
    </row>
    <row r="632" spans="1:7" hidden="1" x14ac:dyDescent="0.25">
      <c r="A632" s="4">
        <v>1</v>
      </c>
      <c r="B632" s="16" t="s">
        <v>192</v>
      </c>
      <c r="C632" s="6"/>
      <c r="D632" s="93"/>
      <c r="E632" s="271"/>
      <c r="F632" s="93"/>
      <c r="G632" s="93"/>
    </row>
    <row r="633" spans="1:7" ht="30" hidden="1" x14ac:dyDescent="0.25">
      <c r="A633" s="4">
        <v>1</v>
      </c>
      <c r="B633" s="16" t="s">
        <v>227</v>
      </c>
      <c r="C633" s="6"/>
      <c r="D633" s="93">
        <v>10000</v>
      </c>
      <c r="E633" s="271"/>
      <c r="F633" s="93"/>
      <c r="G633" s="93"/>
    </row>
    <row r="634" spans="1:7" ht="30" hidden="1" x14ac:dyDescent="0.25">
      <c r="A634" s="4">
        <v>1</v>
      </c>
      <c r="B634" s="16" t="s">
        <v>228</v>
      </c>
      <c r="C634" s="6"/>
      <c r="D634" s="93"/>
      <c r="E634" s="271"/>
      <c r="F634" s="93"/>
      <c r="G634" s="93"/>
    </row>
    <row r="635" spans="1:7" hidden="1" x14ac:dyDescent="0.25">
      <c r="A635" s="4">
        <v>1</v>
      </c>
      <c r="B635" s="16" t="s">
        <v>229</v>
      </c>
      <c r="C635" s="6"/>
      <c r="D635" s="93">
        <v>34785</v>
      </c>
      <c r="E635" s="271"/>
      <c r="F635" s="93"/>
      <c r="G635" s="93"/>
    </row>
    <row r="636" spans="1:7" hidden="1" x14ac:dyDescent="0.25">
      <c r="A636" s="4">
        <v>1</v>
      </c>
      <c r="B636" s="24" t="s">
        <v>144</v>
      </c>
      <c r="C636" s="6"/>
      <c r="D636" s="93">
        <v>205659</v>
      </c>
      <c r="E636" s="271"/>
      <c r="F636" s="93"/>
      <c r="G636" s="93"/>
    </row>
    <row r="637" spans="1:7" hidden="1" x14ac:dyDescent="0.25">
      <c r="A637" s="4">
        <v>1</v>
      </c>
      <c r="B637" s="152" t="s">
        <v>191</v>
      </c>
      <c r="C637" s="6"/>
      <c r="D637" s="93">
        <v>5375</v>
      </c>
      <c r="E637" s="271"/>
      <c r="F637" s="93"/>
      <c r="G637" s="93"/>
    </row>
    <row r="638" spans="1:7" hidden="1" x14ac:dyDescent="0.25">
      <c r="A638" s="4">
        <v>1</v>
      </c>
      <c r="B638" s="17" t="s">
        <v>165</v>
      </c>
      <c r="C638" s="6"/>
      <c r="D638" s="78">
        <f>D631+ROUND(D636*3.2,0)</f>
        <v>702894</v>
      </c>
      <c r="E638" s="271"/>
      <c r="F638" s="93"/>
      <c r="G638" s="93"/>
    </row>
    <row r="639" spans="1:7" hidden="1" x14ac:dyDescent="0.25">
      <c r="A639" s="4">
        <v>1</v>
      </c>
      <c r="B639" s="15" t="s">
        <v>198</v>
      </c>
      <c r="C639" s="6"/>
      <c r="D639" s="93"/>
      <c r="E639" s="271"/>
      <c r="F639" s="93"/>
      <c r="G639" s="93"/>
    </row>
    <row r="640" spans="1:7" hidden="1" x14ac:dyDescent="0.25">
      <c r="A640" s="4">
        <v>1</v>
      </c>
      <c r="B640" s="16" t="s">
        <v>146</v>
      </c>
      <c r="C640" s="6"/>
      <c r="D640" s="93">
        <f>D641+D642+D649+D657+D658+D659+D660+D661</f>
        <v>33938</v>
      </c>
      <c r="E640" s="271"/>
      <c r="F640" s="93"/>
      <c r="G640" s="93"/>
    </row>
    <row r="641" spans="1:7" hidden="1" x14ac:dyDescent="0.25">
      <c r="A641" s="4">
        <v>1</v>
      </c>
      <c r="B641" s="16" t="s">
        <v>192</v>
      </c>
      <c r="C641" s="6"/>
      <c r="D641" s="93"/>
      <c r="E641" s="271"/>
      <c r="F641" s="93"/>
      <c r="G641" s="93"/>
    </row>
    <row r="642" spans="1:7" ht="30" hidden="1" x14ac:dyDescent="0.25">
      <c r="A642" s="4">
        <v>1</v>
      </c>
      <c r="B642" s="16" t="s">
        <v>193</v>
      </c>
      <c r="C642" s="6"/>
      <c r="D642" s="110">
        <f>D643+D644+D645+D647</f>
        <v>27938</v>
      </c>
      <c r="E642" s="271"/>
      <c r="F642" s="93"/>
      <c r="G642" s="93"/>
    </row>
    <row r="643" spans="1:7" ht="30" hidden="1" x14ac:dyDescent="0.25">
      <c r="A643" s="4">
        <v>1</v>
      </c>
      <c r="B643" s="16" t="s">
        <v>194</v>
      </c>
      <c r="C643" s="6"/>
      <c r="D643" s="110">
        <v>21491</v>
      </c>
      <c r="E643" s="271"/>
      <c r="F643" s="93"/>
      <c r="G643" s="93"/>
    </row>
    <row r="644" spans="1:7" ht="30" hidden="1" x14ac:dyDescent="0.25">
      <c r="A644" s="4">
        <v>1</v>
      </c>
      <c r="B644" s="16" t="s">
        <v>195</v>
      </c>
      <c r="C644" s="6"/>
      <c r="D644" s="110">
        <v>6447</v>
      </c>
      <c r="E644" s="271"/>
      <c r="F644" s="93"/>
      <c r="G644" s="93"/>
    </row>
    <row r="645" spans="1:7" ht="45" hidden="1" x14ac:dyDescent="0.25">
      <c r="A645" s="4">
        <v>1</v>
      </c>
      <c r="B645" s="16" t="s">
        <v>262</v>
      </c>
      <c r="C645" s="6"/>
      <c r="D645" s="110"/>
      <c r="E645" s="271"/>
      <c r="F645" s="93"/>
      <c r="G645" s="93"/>
    </row>
    <row r="646" spans="1:7" hidden="1" x14ac:dyDescent="0.25">
      <c r="A646" s="4">
        <v>1</v>
      </c>
      <c r="B646" s="197" t="s">
        <v>263</v>
      </c>
      <c r="C646" s="6"/>
      <c r="D646" s="110"/>
      <c r="E646" s="271"/>
      <c r="F646" s="93"/>
      <c r="G646" s="93"/>
    </row>
    <row r="647" spans="1:7" ht="30" hidden="1" x14ac:dyDescent="0.25">
      <c r="A647" s="4">
        <v>1</v>
      </c>
      <c r="B647" s="16" t="s">
        <v>264</v>
      </c>
      <c r="C647" s="6"/>
      <c r="D647" s="110"/>
      <c r="E647" s="271"/>
      <c r="F647" s="93"/>
      <c r="G647" s="93"/>
    </row>
    <row r="648" spans="1:7" hidden="1" x14ac:dyDescent="0.25">
      <c r="A648" s="4">
        <v>1</v>
      </c>
      <c r="B648" s="197" t="s">
        <v>263</v>
      </c>
      <c r="C648" s="6"/>
      <c r="D648" s="110"/>
      <c r="E648" s="271"/>
      <c r="F648" s="93"/>
      <c r="G648" s="93"/>
    </row>
    <row r="649" spans="1:7" ht="30" hidden="1" x14ac:dyDescent="0.25">
      <c r="A649" s="4">
        <v>1</v>
      </c>
      <c r="B649" s="16" t="s">
        <v>230</v>
      </c>
      <c r="C649" s="6"/>
      <c r="D649" s="110">
        <f>D650+D651+D653+D655</f>
        <v>6000</v>
      </c>
      <c r="E649" s="271"/>
      <c r="F649" s="93"/>
      <c r="G649" s="93"/>
    </row>
    <row r="650" spans="1:7" ht="30" hidden="1" x14ac:dyDescent="0.25">
      <c r="A650" s="4">
        <v>1</v>
      </c>
      <c r="B650" s="16" t="s">
        <v>231</v>
      </c>
      <c r="C650" s="6"/>
      <c r="D650" s="110">
        <v>6000</v>
      </c>
      <c r="E650" s="271"/>
      <c r="F650" s="93"/>
      <c r="G650" s="93"/>
    </row>
    <row r="651" spans="1:7" ht="60" hidden="1" x14ac:dyDescent="0.25">
      <c r="A651" s="4">
        <v>1</v>
      </c>
      <c r="B651" s="16" t="s">
        <v>265</v>
      </c>
      <c r="C651" s="6"/>
      <c r="D651" s="110"/>
      <c r="E651" s="271"/>
      <c r="F651" s="93"/>
      <c r="G651" s="93"/>
    </row>
    <row r="652" spans="1:7" hidden="1" x14ac:dyDescent="0.25">
      <c r="A652" s="4">
        <v>1</v>
      </c>
      <c r="B652" s="197" t="s">
        <v>263</v>
      </c>
      <c r="C652" s="6"/>
      <c r="D652" s="110"/>
      <c r="E652" s="271"/>
      <c r="F652" s="93"/>
      <c r="G652" s="93"/>
    </row>
    <row r="653" spans="1:7" ht="45" hidden="1" x14ac:dyDescent="0.25">
      <c r="A653" s="4">
        <v>1</v>
      </c>
      <c r="B653" s="16" t="s">
        <v>266</v>
      </c>
      <c r="C653" s="6"/>
      <c r="D653" s="110"/>
      <c r="E653" s="271"/>
      <c r="F653" s="93"/>
      <c r="G653" s="93"/>
    </row>
    <row r="654" spans="1:7" hidden="1" x14ac:dyDescent="0.25">
      <c r="A654" s="4">
        <v>1</v>
      </c>
      <c r="B654" s="197" t="s">
        <v>263</v>
      </c>
      <c r="C654" s="6"/>
      <c r="D654" s="110"/>
      <c r="E654" s="271"/>
      <c r="F654" s="93"/>
      <c r="G654" s="93"/>
    </row>
    <row r="655" spans="1:7" ht="30" hidden="1" x14ac:dyDescent="0.25">
      <c r="A655" s="4">
        <v>1</v>
      </c>
      <c r="B655" s="16" t="s">
        <v>232</v>
      </c>
      <c r="C655" s="6"/>
      <c r="D655" s="110"/>
      <c r="E655" s="271"/>
      <c r="F655" s="93"/>
      <c r="G655" s="93"/>
    </row>
    <row r="656" spans="1:7" hidden="1" x14ac:dyDescent="0.25">
      <c r="A656" s="4">
        <v>1</v>
      </c>
      <c r="B656" s="197" t="s">
        <v>263</v>
      </c>
      <c r="C656" s="6"/>
      <c r="D656" s="110"/>
      <c r="E656" s="271"/>
      <c r="F656" s="93"/>
      <c r="G656" s="93"/>
    </row>
    <row r="657" spans="1:7" ht="45" hidden="1" x14ac:dyDescent="0.25">
      <c r="A657" s="4">
        <v>1</v>
      </c>
      <c r="B657" s="16" t="s">
        <v>233</v>
      </c>
      <c r="C657" s="6"/>
      <c r="D657" s="110"/>
      <c r="E657" s="271"/>
      <c r="F657" s="93"/>
      <c r="G657" s="93"/>
    </row>
    <row r="658" spans="1:7" ht="30" hidden="1" x14ac:dyDescent="0.25">
      <c r="A658" s="4">
        <v>1</v>
      </c>
      <c r="B658" s="16" t="s">
        <v>234</v>
      </c>
      <c r="C658" s="6"/>
      <c r="D658" s="110"/>
      <c r="E658" s="271"/>
      <c r="F658" s="93"/>
      <c r="G658" s="93"/>
    </row>
    <row r="659" spans="1:7" ht="30" hidden="1" x14ac:dyDescent="0.25">
      <c r="A659" s="4">
        <v>1</v>
      </c>
      <c r="B659" s="16" t="s">
        <v>235</v>
      </c>
      <c r="C659" s="6"/>
      <c r="D659" s="110"/>
      <c r="E659" s="271"/>
      <c r="F659" s="93"/>
      <c r="G659" s="93"/>
    </row>
    <row r="660" spans="1:7" hidden="1" x14ac:dyDescent="0.25">
      <c r="A660" s="4">
        <v>1</v>
      </c>
      <c r="B660" s="16" t="s">
        <v>236</v>
      </c>
      <c r="C660" s="6"/>
      <c r="D660" s="93"/>
      <c r="E660" s="271"/>
      <c r="F660" s="93"/>
      <c r="G660" s="93"/>
    </row>
    <row r="661" spans="1:7" hidden="1" x14ac:dyDescent="0.25">
      <c r="A661" s="4">
        <v>1</v>
      </c>
      <c r="B661" s="16" t="s">
        <v>271</v>
      </c>
      <c r="C661" s="6"/>
      <c r="D661" s="93"/>
      <c r="E661" s="271"/>
      <c r="F661" s="93"/>
      <c r="G661" s="93"/>
    </row>
    <row r="662" spans="1:7" hidden="1" x14ac:dyDescent="0.25">
      <c r="A662" s="4">
        <v>1</v>
      </c>
      <c r="B662" s="152" t="s">
        <v>282</v>
      </c>
      <c r="C662" s="6"/>
      <c r="D662" s="93"/>
      <c r="E662" s="271"/>
      <c r="F662" s="93"/>
      <c r="G662" s="93"/>
    </row>
    <row r="663" spans="1:7" hidden="1" x14ac:dyDescent="0.25">
      <c r="A663" s="4">
        <v>1</v>
      </c>
      <c r="B663" s="24" t="s">
        <v>144</v>
      </c>
      <c r="C663" s="6"/>
      <c r="D663" s="93">
        <v>300</v>
      </c>
      <c r="E663" s="271"/>
      <c r="F663" s="93"/>
      <c r="G663" s="93"/>
    </row>
    <row r="664" spans="1:7" hidden="1" x14ac:dyDescent="0.25">
      <c r="A664" s="4">
        <v>1</v>
      </c>
      <c r="B664" s="152" t="s">
        <v>191</v>
      </c>
      <c r="C664" s="6"/>
      <c r="D664" s="93"/>
      <c r="E664" s="271"/>
      <c r="F664" s="93"/>
      <c r="G664" s="93"/>
    </row>
    <row r="665" spans="1:7" ht="30" hidden="1" x14ac:dyDescent="0.25">
      <c r="A665" s="4">
        <v>1</v>
      </c>
      <c r="B665" s="24" t="s">
        <v>145</v>
      </c>
      <c r="C665" s="6"/>
      <c r="D665" s="93">
        <v>56800</v>
      </c>
      <c r="E665" s="271"/>
      <c r="F665" s="93"/>
      <c r="G665" s="93"/>
    </row>
    <row r="666" spans="1:7" hidden="1" x14ac:dyDescent="0.25">
      <c r="A666" s="4">
        <v>1</v>
      </c>
      <c r="B666" s="153" t="s">
        <v>208</v>
      </c>
      <c r="C666" s="6"/>
      <c r="D666" s="93">
        <v>13500</v>
      </c>
      <c r="E666" s="271"/>
      <c r="F666" s="93"/>
      <c r="G666" s="93"/>
    </row>
    <row r="667" spans="1:7" hidden="1" x14ac:dyDescent="0.25">
      <c r="A667" s="4">
        <v>1</v>
      </c>
      <c r="B667" s="229" t="s">
        <v>268</v>
      </c>
      <c r="C667" s="6"/>
      <c r="D667" s="93"/>
      <c r="E667" s="271"/>
      <c r="F667" s="93"/>
      <c r="G667" s="93"/>
    </row>
    <row r="668" spans="1:7" hidden="1" x14ac:dyDescent="0.25">
      <c r="A668" s="4">
        <v>1</v>
      </c>
      <c r="B668" s="14" t="s">
        <v>197</v>
      </c>
      <c r="C668" s="6"/>
      <c r="D668" s="78">
        <f>D640+ROUND(D663*3.2,0)+D665</f>
        <v>91698</v>
      </c>
      <c r="E668" s="271"/>
      <c r="F668" s="93"/>
      <c r="G668" s="93"/>
    </row>
    <row r="669" spans="1:7" ht="18" hidden="1" customHeight="1" x14ac:dyDescent="0.25">
      <c r="A669" s="4">
        <v>1</v>
      </c>
      <c r="B669" s="239" t="s">
        <v>196</v>
      </c>
      <c r="C669" s="6"/>
      <c r="D669" s="78">
        <f>D638+D668</f>
        <v>794592</v>
      </c>
      <c r="E669" s="271"/>
      <c r="F669" s="93"/>
      <c r="G669" s="93"/>
    </row>
    <row r="670" spans="1:7" hidden="1" x14ac:dyDescent="0.25">
      <c r="A670" s="4">
        <v>1</v>
      </c>
      <c r="B670" s="142" t="s">
        <v>147</v>
      </c>
      <c r="C670" s="11"/>
      <c r="D670" s="78"/>
      <c r="E670" s="93"/>
      <c r="F670" s="93"/>
      <c r="G670" s="93"/>
    </row>
    <row r="671" spans="1:7" hidden="1" x14ac:dyDescent="0.25">
      <c r="A671" s="4">
        <v>1</v>
      </c>
      <c r="B671" s="262" t="s">
        <v>168</v>
      </c>
      <c r="C671" s="40"/>
      <c r="D671" s="116">
        <v>220</v>
      </c>
      <c r="E671" s="93"/>
      <c r="F671" s="93"/>
      <c r="G671" s="93"/>
    </row>
    <row r="672" spans="1:7" hidden="1" x14ac:dyDescent="0.25">
      <c r="A672" s="4">
        <v>1</v>
      </c>
      <c r="B672" s="72" t="s">
        <v>8</v>
      </c>
      <c r="C672" s="6"/>
      <c r="D672" s="93"/>
      <c r="E672" s="93"/>
      <c r="F672" s="93"/>
      <c r="G672" s="93"/>
    </row>
    <row r="673" spans="1:8" hidden="1" x14ac:dyDescent="0.25">
      <c r="A673" s="4">
        <v>1</v>
      </c>
      <c r="B673" s="20" t="s">
        <v>98</v>
      </c>
      <c r="C673" s="6"/>
      <c r="D673" s="93"/>
      <c r="E673" s="93"/>
      <c r="F673" s="93"/>
      <c r="G673" s="93"/>
    </row>
    <row r="674" spans="1:8" hidden="1" x14ac:dyDescent="0.25">
      <c r="A674" s="4">
        <v>1</v>
      </c>
      <c r="B674" s="131" t="s">
        <v>173</v>
      </c>
      <c r="C674" s="8">
        <v>240</v>
      </c>
      <c r="D674" s="93">
        <v>3432</v>
      </c>
      <c r="E674" s="12">
        <v>8</v>
      </c>
      <c r="F674" s="93">
        <f>ROUND(G674/C674,0)</f>
        <v>114</v>
      </c>
      <c r="G674" s="93">
        <f>ROUND(D674*E674,0)</f>
        <v>27456</v>
      </c>
    </row>
    <row r="675" spans="1:8" ht="18.75" hidden="1" customHeight="1" x14ac:dyDescent="0.25">
      <c r="A675" s="4">
        <v>1</v>
      </c>
      <c r="B675" s="70" t="s">
        <v>174</v>
      </c>
      <c r="C675" s="6"/>
      <c r="D675" s="243">
        <f t="shared" ref="D675:G676" si="8">D674</f>
        <v>3432</v>
      </c>
      <c r="E675" s="244">
        <f t="shared" si="8"/>
        <v>8</v>
      </c>
      <c r="F675" s="243">
        <f t="shared" si="8"/>
        <v>114</v>
      </c>
      <c r="G675" s="243">
        <f t="shared" si="8"/>
        <v>27456</v>
      </c>
    </row>
    <row r="676" spans="1:8" ht="18.75" hidden="1" customHeight="1" x14ac:dyDescent="0.25">
      <c r="A676" s="4">
        <v>1</v>
      </c>
      <c r="B676" s="133" t="s">
        <v>141</v>
      </c>
      <c r="C676" s="29"/>
      <c r="D676" s="124">
        <f t="shared" si="8"/>
        <v>3432</v>
      </c>
      <c r="E676" s="7">
        <f t="shared" si="8"/>
        <v>8</v>
      </c>
      <c r="F676" s="124">
        <f t="shared" si="8"/>
        <v>114</v>
      </c>
      <c r="G676" s="124">
        <f t="shared" si="8"/>
        <v>27456</v>
      </c>
    </row>
    <row r="677" spans="1:8" ht="15.75" hidden="1" thickBot="1" x14ac:dyDescent="0.3">
      <c r="A677" s="4">
        <v>1</v>
      </c>
      <c r="B677" s="95" t="s">
        <v>11</v>
      </c>
      <c r="C677" s="96"/>
      <c r="D677" s="96"/>
      <c r="E677" s="96"/>
      <c r="F677" s="96"/>
      <c r="G677" s="96"/>
    </row>
    <row r="678" spans="1:8" ht="20.25" hidden="1" customHeight="1" x14ac:dyDescent="0.25">
      <c r="A678" s="4">
        <v>1</v>
      </c>
      <c r="B678" s="269" t="s">
        <v>160</v>
      </c>
      <c r="C678" s="79"/>
      <c r="D678" s="93"/>
      <c r="E678" s="93"/>
      <c r="F678" s="93"/>
      <c r="G678" s="93"/>
    </row>
    <row r="679" spans="1:8" ht="18" hidden="1" customHeight="1" x14ac:dyDescent="0.25">
      <c r="A679" s="4">
        <v>1</v>
      </c>
      <c r="B679" s="15" t="s">
        <v>199</v>
      </c>
      <c r="C679" s="6"/>
      <c r="D679" s="93"/>
      <c r="E679" s="93"/>
      <c r="F679" s="93"/>
      <c r="G679" s="93"/>
    </row>
    <row r="680" spans="1:8" hidden="1" x14ac:dyDescent="0.25">
      <c r="A680" s="4">
        <v>1</v>
      </c>
      <c r="B680" s="16" t="s">
        <v>146</v>
      </c>
      <c r="C680" s="6"/>
      <c r="D680" s="93">
        <f>D681+D682+D683+D684</f>
        <v>15887</v>
      </c>
      <c r="E680" s="100"/>
      <c r="F680" s="100"/>
      <c r="G680" s="93"/>
    </row>
    <row r="681" spans="1:8" hidden="1" x14ac:dyDescent="0.25">
      <c r="A681" s="4">
        <v>1</v>
      </c>
      <c r="B681" s="16" t="s">
        <v>192</v>
      </c>
      <c r="C681" s="6"/>
      <c r="D681" s="93"/>
      <c r="E681" s="100"/>
      <c r="F681" s="100"/>
      <c r="G681" s="93"/>
    </row>
    <row r="682" spans="1:8" ht="30" hidden="1" x14ac:dyDescent="0.25">
      <c r="A682" s="4">
        <v>1</v>
      </c>
      <c r="B682" s="16" t="s">
        <v>227</v>
      </c>
      <c r="C682" s="6"/>
      <c r="D682" s="93"/>
      <c r="E682" s="100"/>
      <c r="F682" s="100"/>
      <c r="G682" s="93"/>
    </row>
    <row r="683" spans="1:8" ht="30" hidden="1" x14ac:dyDescent="0.25">
      <c r="A683" s="4">
        <v>1</v>
      </c>
      <c r="B683" s="16" t="s">
        <v>228</v>
      </c>
      <c r="C683" s="6"/>
      <c r="D683" s="93">
        <v>250</v>
      </c>
      <c r="E683" s="100"/>
      <c r="F683" s="100"/>
      <c r="G683" s="93"/>
    </row>
    <row r="684" spans="1:8" hidden="1" x14ac:dyDescent="0.25">
      <c r="A684" s="4">
        <v>1</v>
      </c>
      <c r="B684" s="16" t="s">
        <v>229</v>
      </c>
      <c r="C684" s="6"/>
      <c r="D684" s="93">
        <v>15637</v>
      </c>
      <c r="E684" s="100"/>
      <c r="F684" s="100"/>
      <c r="G684" s="93"/>
    </row>
    <row r="685" spans="1:8" hidden="1" x14ac:dyDescent="0.25">
      <c r="A685" s="4">
        <v>1</v>
      </c>
      <c r="B685" s="24" t="s">
        <v>144</v>
      </c>
      <c r="C685" s="6"/>
      <c r="D685" s="93">
        <v>48500</v>
      </c>
      <c r="E685" s="100"/>
      <c r="F685" s="100"/>
      <c r="G685" s="93"/>
    </row>
    <row r="686" spans="1:8" hidden="1" x14ac:dyDescent="0.25">
      <c r="A686" s="4">
        <v>1</v>
      </c>
      <c r="B686" s="152" t="s">
        <v>191</v>
      </c>
      <c r="C686" s="6"/>
      <c r="D686" s="93">
        <v>57782</v>
      </c>
      <c r="E686" s="100"/>
      <c r="F686" s="100"/>
      <c r="G686" s="93"/>
    </row>
    <row r="687" spans="1:8" hidden="1" x14ac:dyDescent="0.25">
      <c r="A687" s="4">
        <v>1</v>
      </c>
      <c r="B687" s="17" t="s">
        <v>165</v>
      </c>
      <c r="C687" s="6"/>
      <c r="D687" s="78">
        <f>D680+ROUND(D685*3.2,0)</f>
        <v>171087</v>
      </c>
      <c r="E687" s="100"/>
      <c r="F687" s="100"/>
      <c r="G687" s="93"/>
      <c r="H687" s="237"/>
    </row>
    <row r="688" spans="1:8" hidden="1" x14ac:dyDescent="0.25">
      <c r="A688" s="4">
        <v>1</v>
      </c>
      <c r="B688" s="15" t="s">
        <v>198</v>
      </c>
      <c r="C688" s="6"/>
      <c r="D688" s="93"/>
      <c r="E688" s="100"/>
      <c r="F688" s="100"/>
      <c r="G688" s="93"/>
      <c r="H688" s="237"/>
    </row>
    <row r="689" spans="1:8" hidden="1" x14ac:dyDescent="0.25">
      <c r="A689" s="4">
        <v>1</v>
      </c>
      <c r="B689" s="16" t="s">
        <v>146</v>
      </c>
      <c r="C689" s="6"/>
      <c r="D689" s="93">
        <f>D690+D691+D698+D706+D707+D708+D709+D710</f>
        <v>29811</v>
      </c>
      <c r="E689" s="100"/>
      <c r="F689" s="100"/>
      <c r="G689" s="93"/>
      <c r="H689" s="237"/>
    </row>
    <row r="690" spans="1:8" hidden="1" x14ac:dyDescent="0.25">
      <c r="A690" s="4">
        <v>1</v>
      </c>
      <c r="B690" s="16" t="s">
        <v>192</v>
      </c>
      <c r="C690" s="6"/>
      <c r="D690" s="93"/>
      <c r="E690" s="100"/>
      <c r="F690" s="100"/>
      <c r="G690" s="93"/>
      <c r="H690" s="237"/>
    </row>
    <row r="691" spans="1:8" ht="30" hidden="1" x14ac:dyDescent="0.25">
      <c r="A691" s="4">
        <v>1</v>
      </c>
      <c r="B691" s="16" t="s">
        <v>193</v>
      </c>
      <c r="C691" s="6"/>
      <c r="D691" s="110">
        <f>D692+D693+D694+D696</f>
        <v>6661</v>
      </c>
      <c r="E691" s="100"/>
      <c r="F691" s="100"/>
      <c r="G691" s="93"/>
      <c r="H691" s="237"/>
    </row>
    <row r="692" spans="1:8" ht="30" hidden="1" x14ac:dyDescent="0.25">
      <c r="A692" s="4">
        <v>1</v>
      </c>
      <c r="B692" s="16" t="s">
        <v>194</v>
      </c>
      <c r="C692" s="6"/>
      <c r="D692" s="110">
        <v>4846</v>
      </c>
      <c r="E692" s="100"/>
      <c r="F692" s="100"/>
      <c r="G692" s="93"/>
      <c r="H692" s="237"/>
    </row>
    <row r="693" spans="1:8" ht="30" hidden="1" x14ac:dyDescent="0.25">
      <c r="A693" s="4">
        <v>1</v>
      </c>
      <c r="B693" s="16" t="s">
        <v>195</v>
      </c>
      <c r="C693" s="6"/>
      <c r="D693" s="110">
        <v>1454</v>
      </c>
      <c r="E693" s="100"/>
      <c r="F693" s="100"/>
      <c r="G693" s="93"/>
      <c r="H693" s="237"/>
    </row>
    <row r="694" spans="1:8" ht="45" hidden="1" x14ac:dyDescent="0.25">
      <c r="A694" s="4">
        <v>1</v>
      </c>
      <c r="B694" s="16" t="s">
        <v>262</v>
      </c>
      <c r="C694" s="6"/>
      <c r="D694" s="110"/>
      <c r="E694" s="100"/>
      <c r="F694" s="100"/>
      <c r="G694" s="93"/>
      <c r="H694" s="237"/>
    </row>
    <row r="695" spans="1:8" hidden="1" x14ac:dyDescent="0.25">
      <c r="A695" s="4">
        <v>1</v>
      </c>
      <c r="B695" s="197" t="s">
        <v>263</v>
      </c>
      <c r="C695" s="6"/>
      <c r="D695" s="110"/>
      <c r="E695" s="100"/>
      <c r="F695" s="100"/>
      <c r="G695" s="93"/>
      <c r="H695" s="237"/>
    </row>
    <row r="696" spans="1:8" ht="30" hidden="1" x14ac:dyDescent="0.25">
      <c r="A696" s="4">
        <v>1</v>
      </c>
      <c r="B696" s="16" t="s">
        <v>264</v>
      </c>
      <c r="C696" s="6"/>
      <c r="D696" s="110">
        <v>361</v>
      </c>
      <c r="E696" s="100"/>
      <c r="F696" s="100"/>
      <c r="G696" s="93"/>
      <c r="H696" s="237"/>
    </row>
    <row r="697" spans="1:8" hidden="1" x14ac:dyDescent="0.25">
      <c r="A697" s="4">
        <v>1</v>
      </c>
      <c r="B697" s="197" t="s">
        <v>263</v>
      </c>
      <c r="C697" s="6"/>
      <c r="D697" s="110">
        <v>42</v>
      </c>
      <c r="E697" s="100"/>
      <c r="F697" s="100"/>
      <c r="G697" s="93"/>
      <c r="H697" s="237"/>
    </row>
    <row r="698" spans="1:8" ht="30" hidden="1" x14ac:dyDescent="0.25">
      <c r="A698" s="4">
        <v>1</v>
      </c>
      <c r="B698" s="16" t="s">
        <v>230</v>
      </c>
      <c r="C698" s="6"/>
      <c r="D698" s="110">
        <f>D699+D700+D702+D704</f>
        <v>23150</v>
      </c>
      <c r="E698" s="100"/>
      <c r="F698" s="100"/>
      <c r="G698" s="93"/>
      <c r="H698" s="237"/>
    </row>
    <row r="699" spans="1:8" ht="30" hidden="1" x14ac:dyDescent="0.25">
      <c r="A699" s="4">
        <v>1</v>
      </c>
      <c r="B699" s="16" t="s">
        <v>231</v>
      </c>
      <c r="C699" s="6"/>
      <c r="D699" s="110">
        <v>1470</v>
      </c>
      <c r="E699" s="100"/>
      <c r="F699" s="100"/>
      <c r="G699" s="93"/>
      <c r="H699" s="237"/>
    </row>
    <row r="700" spans="1:8" ht="60" hidden="1" x14ac:dyDescent="0.25">
      <c r="A700" s="4">
        <v>1</v>
      </c>
      <c r="B700" s="16" t="s">
        <v>265</v>
      </c>
      <c r="C700" s="6"/>
      <c r="D700" s="110">
        <v>18450</v>
      </c>
      <c r="E700" s="100"/>
      <c r="F700" s="100"/>
      <c r="G700" s="93"/>
      <c r="H700" s="237"/>
    </row>
    <row r="701" spans="1:8" hidden="1" x14ac:dyDescent="0.25">
      <c r="A701" s="4">
        <v>1</v>
      </c>
      <c r="B701" s="197" t="s">
        <v>263</v>
      </c>
      <c r="C701" s="6"/>
      <c r="D701" s="110">
        <v>3900</v>
      </c>
      <c r="E701" s="100"/>
      <c r="F701" s="100"/>
      <c r="G701" s="93"/>
      <c r="H701" s="237"/>
    </row>
    <row r="702" spans="1:8" ht="45" hidden="1" x14ac:dyDescent="0.25">
      <c r="A702" s="4">
        <v>1</v>
      </c>
      <c r="B702" s="16" t="s">
        <v>266</v>
      </c>
      <c r="C702" s="6"/>
      <c r="D702" s="110">
        <v>3230</v>
      </c>
      <c r="E702" s="100"/>
      <c r="F702" s="100"/>
      <c r="G702" s="93"/>
      <c r="H702" s="237"/>
    </row>
    <row r="703" spans="1:8" hidden="1" x14ac:dyDescent="0.25">
      <c r="A703" s="4">
        <v>1</v>
      </c>
      <c r="B703" s="197" t="s">
        <v>263</v>
      </c>
      <c r="C703" s="6"/>
      <c r="D703" s="110">
        <v>2090</v>
      </c>
      <c r="E703" s="100"/>
      <c r="F703" s="100"/>
      <c r="G703" s="93"/>
      <c r="H703" s="237"/>
    </row>
    <row r="704" spans="1:8" ht="30" hidden="1" x14ac:dyDescent="0.25">
      <c r="A704" s="4">
        <v>1</v>
      </c>
      <c r="B704" s="16" t="s">
        <v>232</v>
      </c>
      <c r="C704" s="6"/>
      <c r="D704" s="110"/>
      <c r="E704" s="100"/>
      <c r="F704" s="100"/>
      <c r="G704" s="93"/>
      <c r="H704" s="237"/>
    </row>
    <row r="705" spans="1:8" hidden="1" x14ac:dyDescent="0.25">
      <c r="A705" s="4">
        <v>1</v>
      </c>
      <c r="B705" s="197" t="s">
        <v>263</v>
      </c>
      <c r="C705" s="6"/>
      <c r="D705" s="110"/>
      <c r="E705" s="100"/>
      <c r="F705" s="100"/>
      <c r="G705" s="93"/>
      <c r="H705" s="237"/>
    </row>
    <row r="706" spans="1:8" ht="45" hidden="1" x14ac:dyDescent="0.25">
      <c r="A706" s="4">
        <v>1</v>
      </c>
      <c r="B706" s="16" t="s">
        <v>233</v>
      </c>
      <c r="C706" s="6"/>
      <c r="D706" s="110"/>
      <c r="E706" s="100"/>
      <c r="F706" s="100"/>
      <c r="G706" s="93"/>
      <c r="H706" s="237"/>
    </row>
    <row r="707" spans="1:8" ht="30" hidden="1" x14ac:dyDescent="0.25">
      <c r="A707" s="4">
        <v>1</v>
      </c>
      <c r="B707" s="16" t="s">
        <v>234</v>
      </c>
      <c r="C707" s="6"/>
      <c r="D707" s="110"/>
      <c r="E707" s="100"/>
      <c r="F707" s="100"/>
      <c r="G707" s="93"/>
      <c r="H707" s="237"/>
    </row>
    <row r="708" spans="1:8" ht="30" hidden="1" x14ac:dyDescent="0.25">
      <c r="A708" s="4">
        <v>1</v>
      </c>
      <c r="B708" s="16" t="s">
        <v>235</v>
      </c>
      <c r="C708" s="6"/>
      <c r="D708" s="110"/>
      <c r="E708" s="100"/>
      <c r="F708" s="100"/>
      <c r="G708" s="93"/>
      <c r="H708" s="237"/>
    </row>
    <row r="709" spans="1:8" hidden="1" x14ac:dyDescent="0.25">
      <c r="A709" s="4">
        <v>1</v>
      </c>
      <c r="B709" s="16" t="s">
        <v>236</v>
      </c>
      <c r="C709" s="6"/>
      <c r="D709" s="93"/>
      <c r="E709" s="100"/>
      <c r="F709" s="100"/>
      <c r="G709" s="93"/>
      <c r="H709" s="237"/>
    </row>
    <row r="710" spans="1:8" hidden="1" x14ac:dyDescent="0.25">
      <c r="A710" s="4">
        <v>1</v>
      </c>
      <c r="B710" s="16" t="s">
        <v>271</v>
      </c>
      <c r="C710" s="6"/>
      <c r="D710" s="93"/>
      <c r="E710" s="100"/>
      <c r="F710" s="100"/>
      <c r="G710" s="93"/>
      <c r="H710" s="237"/>
    </row>
    <row r="711" spans="1:8" hidden="1" x14ac:dyDescent="0.25">
      <c r="A711" s="4">
        <v>1</v>
      </c>
      <c r="B711" s="152" t="s">
        <v>282</v>
      </c>
      <c r="C711" s="6"/>
      <c r="D711" s="93"/>
      <c r="E711" s="100"/>
      <c r="F711" s="100"/>
      <c r="G711" s="93"/>
      <c r="H711" s="237"/>
    </row>
    <row r="712" spans="1:8" hidden="1" x14ac:dyDescent="0.25">
      <c r="A712" s="4">
        <v>1</v>
      </c>
      <c r="B712" s="24" t="s">
        <v>144</v>
      </c>
      <c r="C712" s="6"/>
      <c r="D712" s="93"/>
      <c r="E712" s="100"/>
      <c r="F712" s="100"/>
      <c r="G712" s="93"/>
      <c r="H712" s="237"/>
    </row>
    <row r="713" spans="1:8" hidden="1" x14ac:dyDescent="0.25">
      <c r="A713" s="4">
        <v>1</v>
      </c>
      <c r="B713" s="152" t="s">
        <v>191</v>
      </c>
      <c r="C713" s="6"/>
      <c r="D713" s="93"/>
      <c r="E713" s="100"/>
      <c r="F713" s="100"/>
      <c r="G713" s="93"/>
      <c r="H713" s="237"/>
    </row>
    <row r="714" spans="1:8" ht="30" hidden="1" x14ac:dyDescent="0.25">
      <c r="A714" s="4">
        <v>1</v>
      </c>
      <c r="B714" s="24" t="s">
        <v>145</v>
      </c>
      <c r="C714" s="6"/>
      <c r="D714" s="93">
        <v>12195</v>
      </c>
      <c r="E714" s="100"/>
      <c r="F714" s="100"/>
      <c r="G714" s="93"/>
      <c r="H714" s="237"/>
    </row>
    <row r="715" spans="1:8" hidden="1" x14ac:dyDescent="0.25">
      <c r="A715" s="4">
        <v>1</v>
      </c>
      <c r="B715" s="153" t="s">
        <v>208</v>
      </c>
      <c r="C715" s="6"/>
      <c r="D715" s="93"/>
      <c r="E715" s="100"/>
      <c r="F715" s="100"/>
      <c r="G715" s="93"/>
      <c r="H715" s="237"/>
    </row>
    <row r="716" spans="1:8" hidden="1" x14ac:dyDescent="0.25">
      <c r="A716" s="4">
        <v>1</v>
      </c>
      <c r="B716" s="229" t="s">
        <v>268</v>
      </c>
      <c r="C716" s="6"/>
      <c r="D716" s="93"/>
      <c r="E716" s="100"/>
      <c r="F716" s="100"/>
      <c r="G716" s="93"/>
      <c r="H716" s="237"/>
    </row>
    <row r="717" spans="1:8" hidden="1" x14ac:dyDescent="0.25">
      <c r="A717" s="4">
        <v>1</v>
      </c>
      <c r="B717" s="17" t="s">
        <v>197</v>
      </c>
      <c r="C717" s="6"/>
      <c r="D717" s="78">
        <f>D689+ROUND(D712*3.2,0)+D714</f>
        <v>42006</v>
      </c>
      <c r="E717" s="100"/>
      <c r="F717" s="100"/>
      <c r="G717" s="93"/>
      <c r="H717" s="237"/>
    </row>
    <row r="718" spans="1:8" ht="15.75" hidden="1" customHeight="1" x14ac:dyDescent="0.25">
      <c r="A718" s="4">
        <v>1</v>
      </c>
      <c r="B718" s="239" t="s">
        <v>196</v>
      </c>
      <c r="C718" s="6"/>
      <c r="D718" s="78">
        <f>D687+D717</f>
        <v>213093</v>
      </c>
      <c r="E718" s="100"/>
      <c r="F718" s="100"/>
      <c r="G718" s="93"/>
      <c r="H718" s="237"/>
    </row>
    <row r="719" spans="1:8" hidden="1" x14ac:dyDescent="0.25">
      <c r="A719" s="4">
        <v>1</v>
      </c>
      <c r="B719" s="72" t="s">
        <v>8</v>
      </c>
      <c r="C719" s="11"/>
      <c r="D719" s="93"/>
      <c r="E719" s="93"/>
      <c r="F719" s="93"/>
      <c r="G719" s="93"/>
    </row>
    <row r="720" spans="1:8" hidden="1" x14ac:dyDescent="0.25">
      <c r="A720" s="4">
        <v>1</v>
      </c>
      <c r="B720" s="20" t="s">
        <v>98</v>
      </c>
      <c r="C720" s="11"/>
      <c r="D720" s="93"/>
      <c r="E720" s="93"/>
      <c r="F720" s="93"/>
      <c r="G720" s="93"/>
    </row>
    <row r="721" spans="1:8" hidden="1" x14ac:dyDescent="0.25">
      <c r="A721" s="4">
        <v>1</v>
      </c>
      <c r="B721" s="131" t="s">
        <v>173</v>
      </c>
      <c r="C721" s="8">
        <v>240</v>
      </c>
      <c r="D721" s="93">
        <v>870</v>
      </c>
      <c r="E721" s="12">
        <v>8</v>
      </c>
      <c r="F721" s="93">
        <f>ROUND(G721/C721,0)</f>
        <v>29</v>
      </c>
      <c r="G721" s="93">
        <f>ROUND(D721*E721,0)</f>
        <v>6960</v>
      </c>
    </row>
    <row r="722" spans="1:8" ht="18" hidden="1" customHeight="1" x14ac:dyDescent="0.25">
      <c r="A722" s="4">
        <v>1</v>
      </c>
      <c r="B722" s="70" t="s">
        <v>174</v>
      </c>
      <c r="C722" s="11"/>
      <c r="D722" s="243">
        <f t="shared" ref="D722:G723" si="9">D721</f>
        <v>870</v>
      </c>
      <c r="E722" s="244">
        <f t="shared" si="9"/>
        <v>8</v>
      </c>
      <c r="F722" s="243">
        <f t="shared" si="9"/>
        <v>29</v>
      </c>
      <c r="G722" s="243">
        <f t="shared" si="9"/>
        <v>6960</v>
      </c>
    </row>
    <row r="723" spans="1:8" ht="18" hidden="1" customHeight="1" x14ac:dyDescent="0.25">
      <c r="A723" s="4">
        <v>1</v>
      </c>
      <c r="B723" s="133" t="s">
        <v>141</v>
      </c>
      <c r="C723" s="23"/>
      <c r="D723" s="124">
        <f t="shared" si="9"/>
        <v>870</v>
      </c>
      <c r="E723" s="7">
        <f t="shared" si="9"/>
        <v>8</v>
      </c>
      <c r="F723" s="124">
        <f t="shared" si="9"/>
        <v>29</v>
      </c>
      <c r="G723" s="124">
        <f t="shared" si="9"/>
        <v>6960</v>
      </c>
    </row>
    <row r="724" spans="1:8" ht="15.75" hidden="1" thickBot="1" x14ac:dyDescent="0.3">
      <c r="A724" s="4">
        <v>1</v>
      </c>
      <c r="B724" s="95" t="s">
        <v>11</v>
      </c>
      <c r="C724" s="96"/>
      <c r="D724" s="96"/>
      <c r="E724" s="96"/>
      <c r="F724" s="96"/>
      <c r="G724" s="96"/>
    </row>
    <row r="725" spans="1:8" hidden="1" x14ac:dyDescent="0.25">
      <c r="A725" s="4">
        <v>1</v>
      </c>
      <c r="B725" s="29"/>
      <c r="C725" s="23"/>
      <c r="D725" s="93"/>
      <c r="E725" s="93"/>
      <c r="F725" s="93"/>
      <c r="G725" s="93"/>
    </row>
    <row r="726" spans="1:8" ht="15.75" hidden="1" customHeight="1" x14ac:dyDescent="0.25">
      <c r="A726" s="4">
        <v>1</v>
      </c>
      <c r="B726" s="223" t="s">
        <v>161</v>
      </c>
      <c r="C726" s="11"/>
      <c r="D726" s="93"/>
      <c r="E726" s="93"/>
      <c r="F726" s="93"/>
      <c r="G726" s="93"/>
    </row>
    <row r="727" spans="1:8" hidden="1" x14ac:dyDescent="0.25">
      <c r="A727" s="4">
        <v>1</v>
      </c>
      <c r="B727" s="15" t="s">
        <v>199</v>
      </c>
      <c r="C727" s="6"/>
      <c r="D727" s="93"/>
      <c r="E727" s="93"/>
      <c r="F727" s="93"/>
      <c r="G727" s="93"/>
    </row>
    <row r="728" spans="1:8" hidden="1" x14ac:dyDescent="0.25">
      <c r="A728" s="4">
        <v>1</v>
      </c>
      <c r="B728" s="16" t="s">
        <v>146</v>
      </c>
      <c r="C728" s="6"/>
      <c r="D728" s="93">
        <f>D729+D730+D731+D732</f>
        <v>14600</v>
      </c>
      <c r="E728" s="100"/>
      <c r="F728" s="93"/>
      <c r="G728" s="93"/>
    </row>
    <row r="729" spans="1:8" hidden="1" x14ac:dyDescent="0.25">
      <c r="A729" s="4">
        <v>1</v>
      </c>
      <c r="B729" s="16" t="s">
        <v>192</v>
      </c>
      <c r="C729" s="6"/>
      <c r="D729" s="93"/>
      <c r="E729" s="100"/>
      <c r="F729" s="93"/>
      <c r="G729" s="93"/>
    </row>
    <row r="730" spans="1:8" ht="30" hidden="1" x14ac:dyDescent="0.25">
      <c r="A730" s="4">
        <v>1</v>
      </c>
      <c r="B730" s="16" t="s">
        <v>227</v>
      </c>
      <c r="C730" s="6"/>
      <c r="D730" s="93">
        <v>5800</v>
      </c>
      <c r="E730" s="100"/>
      <c r="F730" s="93"/>
      <c r="G730" s="93"/>
    </row>
    <row r="731" spans="1:8" ht="30" hidden="1" x14ac:dyDescent="0.25">
      <c r="A731" s="4">
        <v>1</v>
      </c>
      <c r="B731" s="16" t="s">
        <v>228</v>
      </c>
      <c r="C731" s="6"/>
      <c r="D731" s="93"/>
      <c r="E731" s="100"/>
      <c r="F731" s="93"/>
      <c r="G731" s="93"/>
    </row>
    <row r="732" spans="1:8" hidden="1" x14ac:dyDescent="0.25">
      <c r="A732" s="4">
        <v>1</v>
      </c>
      <c r="B732" s="16" t="s">
        <v>229</v>
      </c>
      <c r="C732" s="6"/>
      <c r="D732" s="93">
        <v>8800</v>
      </c>
      <c r="E732" s="100"/>
      <c r="F732" s="93"/>
      <c r="G732" s="93"/>
    </row>
    <row r="733" spans="1:8" hidden="1" x14ac:dyDescent="0.25">
      <c r="A733" s="4">
        <v>1</v>
      </c>
      <c r="B733" s="24" t="s">
        <v>144</v>
      </c>
      <c r="C733" s="6"/>
      <c r="D733" s="93">
        <v>49000</v>
      </c>
      <c r="E733" s="100"/>
      <c r="F733" s="93"/>
      <c r="G733" s="93"/>
    </row>
    <row r="734" spans="1:8" hidden="1" x14ac:dyDescent="0.25">
      <c r="A734" s="4">
        <v>1</v>
      </c>
      <c r="B734" s="152" t="s">
        <v>191</v>
      </c>
      <c r="C734" s="6"/>
      <c r="D734" s="93"/>
      <c r="E734" s="100"/>
      <c r="F734" s="93"/>
      <c r="G734" s="93"/>
    </row>
    <row r="735" spans="1:8" hidden="1" x14ac:dyDescent="0.25">
      <c r="A735" s="4">
        <v>1</v>
      </c>
      <c r="B735" s="17" t="s">
        <v>165</v>
      </c>
      <c r="C735" s="6"/>
      <c r="D735" s="78">
        <f>D728+ROUND(D733*3.2,0)</f>
        <v>171400</v>
      </c>
      <c r="E735" s="100"/>
      <c r="F735" s="93"/>
      <c r="G735" s="93"/>
      <c r="H735" s="237"/>
    </row>
    <row r="736" spans="1:8" hidden="1" x14ac:dyDescent="0.25">
      <c r="A736" s="4">
        <v>1</v>
      </c>
      <c r="B736" s="15" t="s">
        <v>198</v>
      </c>
      <c r="C736" s="6"/>
      <c r="D736" s="93"/>
      <c r="E736" s="100"/>
      <c r="F736" s="93"/>
      <c r="G736" s="93"/>
      <c r="H736" s="237"/>
    </row>
    <row r="737" spans="1:8" hidden="1" x14ac:dyDescent="0.25">
      <c r="A737" s="4">
        <v>1</v>
      </c>
      <c r="B737" s="16" t="s">
        <v>146</v>
      </c>
      <c r="C737" s="6"/>
      <c r="D737" s="93">
        <f>D738+D739+D746+D754+D755+D756+D757+D758</f>
        <v>14010</v>
      </c>
      <c r="E737" s="100"/>
      <c r="F737" s="93"/>
      <c r="G737" s="93"/>
      <c r="H737" s="237"/>
    </row>
    <row r="738" spans="1:8" hidden="1" x14ac:dyDescent="0.25">
      <c r="A738" s="4">
        <v>1</v>
      </c>
      <c r="B738" s="16" t="s">
        <v>192</v>
      </c>
      <c r="C738" s="6"/>
      <c r="D738" s="93"/>
      <c r="E738" s="100"/>
      <c r="F738" s="93"/>
      <c r="G738" s="93"/>
      <c r="H738" s="237"/>
    </row>
    <row r="739" spans="1:8" ht="30" hidden="1" x14ac:dyDescent="0.25">
      <c r="A739" s="4">
        <v>1</v>
      </c>
      <c r="B739" s="16" t="s">
        <v>193</v>
      </c>
      <c r="C739" s="6"/>
      <c r="D739" s="110">
        <f>D740+D741+D742+D744</f>
        <v>13530</v>
      </c>
      <c r="E739" s="100"/>
      <c r="F739" s="93"/>
      <c r="G739" s="93"/>
      <c r="H739" s="237"/>
    </row>
    <row r="740" spans="1:8" ht="30" hidden="1" x14ac:dyDescent="0.25">
      <c r="A740" s="4">
        <v>1</v>
      </c>
      <c r="B740" s="16" t="s">
        <v>194</v>
      </c>
      <c r="C740" s="6"/>
      <c r="D740" s="110">
        <v>10408</v>
      </c>
      <c r="E740" s="100"/>
      <c r="F740" s="93"/>
      <c r="G740" s="93"/>
      <c r="H740" s="237"/>
    </row>
    <row r="741" spans="1:8" ht="30" hidden="1" x14ac:dyDescent="0.25">
      <c r="A741" s="4">
        <v>1</v>
      </c>
      <c r="B741" s="16" t="s">
        <v>195</v>
      </c>
      <c r="C741" s="6"/>
      <c r="D741" s="110">
        <v>3122</v>
      </c>
      <c r="E741" s="100"/>
      <c r="F741" s="93"/>
      <c r="G741" s="93"/>
      <c r="H741" s="237"/>
    </row>
    <row r="742" spans="1:8" ht="45" hidden="1" x14ac:dyDescent="0.25">
      <c r="A742" s="4">
        <v>1</v>
      </c>
      <c r="B742" s="16" t="s">
        <v>262</v>
      </c>
      <c r="C742" s="6"/>
      <c r="D742" s="110"/>
      <c r="E742" s="100"/>
      <c r="F742" s="93"/>
      <c r="G742" s="93"/>
      <c r="H742" s="237"/>
    </row>
    <row r="743" spans="1:8" hidden="1" x14ac:dyDescent="0.25">
      <c r="A743" s="4">
        <v>1</v>
      </c>
      <c r="B743" s="197" t="s">
        <v>263</v>
      </c>
      <c r="C743" s="6"/>
      <c r="D743" s="110"/>
      <c r="E743" s="100"/>
      <c r="F743" s="93"/>
      <c r="G743" s="93"/>
      <c r="H743" s="237"/>
    </row>
    <row r="744" spans="1:8" ht="30" hidden="1" x14ac:dyDescent="0.25">
      <c r="A744" s="4">
        <v>1</v>
      </c>
      <c r="B744" s="16" t="s">
        <v>264</v>
      </c>
      <c r="C744" s="6"/>
      <c r="D744" s="110"/>
      <c r="E744" s="100"/>
      <c r="F744" s="93"/>
      <c r="G744" s="93"/>
      <c r="H744" s="237"/>
    </row>
    <row r="745" spans="1:8" hidden="1" x14ac:dyDescent="0.25">
      <c r="A745" s="4">
        <v>1</v>
      </c>
      <c r="B745" s="197" t="s">
        <v>263</v>
      </c>
      <c r="C745" s="6"/>
      <c r="D745" s="110"/>
      <c r="E745" s="100"/>
      <c r="F745" s="93"/>
      <c r="G745" s="93"/>
      <c r="H745" s="237"/>
    </row>
    <row r="746" spans="1:8" ht="30" hidden="1" x14ac:dyDescent="0.25">
      <c r="A746" s="4">
        <v>1</v>
      </c>
      <c r="B746" s="16" t="s">
        <v>230</v>
      </c>
      <c r="C746" s="6"/>
      <c r="D746" s="110">
        <f>D747+D748+D750+D752</f>
        <v>480</v>
      </c>
      <c r="E746" s="100"/>
      <c r="F746" s="93"/>
      <c r="G746" s="93"/>
      <c r="H746" s="237"/>
    </row>
    <row r="747" spans="1:8" ht="30" hidden="1" x14ac:dyDescent="0.25">
      <c r="A747" s="4">
        <v>1</v>
      </c>
      <c r="B747" s="16" t="s">
        <v>231</v>
      </c>
      <c r="C747" s="6"/>
      <c r="D747" s="110">
        <v>480</v>
      </c>
      <c r="E747" s="100"/>
      <c r="F747" s="93"/>
      <c r="G747" s="93"/>
      <c r="H747" s="237"/>
    </row>
    <row r="748" spans="1:8" ht="60" hidden="1" x14ac:dyDescent="0.25">
      <c r="A748" s="4">
        <v>1</v>
      </c>
      <c r="B748" s="16" t="s">
        <v>265</v>
      </c>
      <c r="C748" s="6"/>
      <c r="D748" s="110"/>
      <c r="E748" s="100"/>
      <c r="F748" s="93"/>
      <c r="G748" s="93"/>
      <c r="H748" s="237"/>
    </row>
    <row r="749" spans="1:8" hidden="1" x14ac:dyDescent="0.25">
      <c r="A749" s="4">
        <v>1</v>
      </c>
      <c r="B749" s="197" t="s">
        <v>263</v>
      </c>
      <c r="C749" s="6"/>
      <c r="D749" s="110"/>
      <c r="E749" s="100"/>
      <c r="F749" s="93"/>
      <c r="G749" s="93"/>
      <c r="H749" s="237"/>
    </row>
    <row r="750" spans="1:8" ht="45" hidden="1" x14ac:dyDescent="0.25">
      <c r="A750" s="4">
        <v>1</v>
      </c>
      <c r="B750" s="16" t="s">
        <v>266</v>
      </c>
      <c r="C750" s="6"/>
      <c r="D750" s="110"/>
      <c r="E750" s="100"/>
      <c r="F750" s="93"/>
      <c r="G750" s="93"/>
      <c r="H750" s="237"/>
    </row>
    <row r="751" spans="1:8" hidden="1" x14ac:dyDescent="0.25">
      <c r="A751" s="4">
        <v>1</v>
      </c>
      <c r="B751" s="197" t="s">
        <v>263</v>
      </c>
      <c r="C751" s="6"/>
      <c r="D751" s="110"/>
      <c r="E751" s="100"/>
      <c r="F751" s="93"/>
      <c r="G751" s="93"/>
      <c r="H751" s="237"/>
    </row>
    <row r="752" spans="1:8" ht="30" hidden="1" x14ac:dyDescent="0.25">
      <c r="A752" s="4">
        <v>1</v>
      </c>
      <c r="B752" s="16" t="s">
        <v>232</v>
      </c>
      <c r="C752" s="6"/>
      <c r="D752" s="110"/>
      <c r="E752" s="100"/>
      <c r="F752" s="93"/>
      <c r="G752" s="93"/>
      <c r="H752" s="237"/>
    </row>
    <row r="753" spans="1:8" hidden="1" x14ac:dyDescent="0.25">
      <c r="A753" s="4">
        <v>1</v>
      </c>
      <c r="B753" s="197" t="s">
        <v>263</v>
      </c>
      <c r="C753" s="6"/>
      <c r="D753" s="110"/>
      <c r="E753" s="100"/>
      <c r="F753" s="93"/>
      <c r="G753" s="93"/>
      <c r="H753" s="237"/>
    </row>
    <row r="754" spans="1:8" ht="45" hidden="1" x14ac:dyDescent="0.25">
      <c r="A754" s="4">
        <v>1</v>
      </c>
      <c r="B754" s="16" t="s">
        <v>233</v>
      </c>
      <c r="C754" s="6"/>
      <c r="D754" s="110"/>
      <c r="E754" s="100"/>
      <c r="F754" s="93"/>
      <c r="G754" s="93"/>
      <c r="H754" s="237"/>
    </row>
    <row r="755" spans="1:8" ht="30" hidden="1" x14ac:dyDescent="0.25">
      <c r="A755" s="4">
        <v>1</v>
      </c>
      <c r="B755" s="16" t="s">
        <v>234</v>
      </c>
      <c r="C755" s="6"/>
      <c r="D755" s="110"/>
      <c r="E755" s="100"/>
      <c r="F755" s="93"/>
      <c r="G755" s="93"/>
      <c r="H755" s="237"/>
    </row>
    <row r="756" spans="1:8" ht="30" hidden="1" x14ac:dyDescent="0.25">
      <c r="A756" s="4">
        <v>1</v>
      </c>
      <c r="B756" s="16" t="s">
        <v>235</v>
      </c>
      <c r="C756" s="6"/>
      <c r="D756" s="110"/>
      <c r="E756" s="100"/>
      <c r="F756" s="93"/>
      <c r="G756" s="93"/>
      <c r="H756" s="237"/>
    </row>
    <row r="757" spans="1:8" hidden="1" x14ac:dyDescent="0.25">
      <c r="A757" s="4">
        <v>1</v>
      </c>
      <c r="B757" s="16" t="s">
        <v>236</v>
      </c>
      <c r="C757" s="6"/>
      <c r="D757" s="93"/>
      <c r="E757" s="100"/>
      <c r="F757" s="93"/>
      <c r="G757" s="93"/>
      <c r="H757" s="237"/>
    </row>
    <row r="758" spans="1:8" hidden="1" x14ac:dyDescent="0.25">
      <c r="A758" s="4">
        <v>1</v>
      </c>
      <c r="B758" s="16" t="s">
        <v>271</v>
      </c>
      <c r="C758" s="6"/>
      <c r="D758" s="93"/>
      <c r="E758" s="100"/>
      <c r="F758" s="93"/>
      <c r="G758" s="93"/>
      <c r="H758" s="237"/>
    </row>
    <row r="759" spans="1:8" hidden="1" x14ac:dyDescent="0.25">
      <c r="A759" s="4">
        <v>1</v>
      </c>
      <c r="B759" s="152" t="s">
        <v>282</v>
      </c>
      <c r="C759" s="6"/>
      <c r="D759" s="93"/>
      <c r="E759" s="100"/>
      <c r="F759" s="93"/>
      <c r="G759" s="93"/>
      <c r="H759" s="237"/>
    </row>
    <row r="760" spans="1:8" hidden="1" x14ac:dyDescent="0.25">
      <c r="A760" s="4">
        <v>1</v>
      </c>
      <c r="B760" s="24" t="s">
        <v>144</v>
      </c>
      <c r="C760" s="6"/>
      <c r="D760" s="93"/>
      <c r="E760" s="100"/>
      <c r="F760" s="93"/>
      <c r="G760" s="93"/>
      <c r="H760" s="237"/>
    </row>
    <row r="761" spans="1:8" hidden="1" x14ac:dyDescent="0.25">
      <c r="A761" s="4">
        <v>1</v>
      </c>
      <c r="B761" s="152" t="s">
        <v>191</v>
      </c>
      <c r="C761" s="6"/>
      <c r="D761" s="93"/>
      <c r="E761" s="100"/>
      <c r="F761" s="93"/>
      <c r="G761" s="93"/>
      <c r="H761" s="237"/>
    </row>
    <row r="762" spans="1:8" ht="30" hidden="1" x14ac:dyDescent="0.25">
      <c r="A762" s="4">
        <v>1</v>
      </c>
      <c r="B762" s="24" t="s">
        <v>145</v>
      </c>
      <c r="C762" s="6"/>
      <c r="D762" s="93">
        <v>13300</v>
      </c>
      <c r="E762" s="100"/>
      <c r="F762" s="93"/>
      <c r="G762" s="93"/>
      <c r="H762" s="237"/>
    </row>
    <row r="763" spans="1:8" hidden="1" x14ac:dyDescent="0.25">
      <c r="A763" s="4">
        <v>1</v>
      </c>
      <c r="B763" s="153" t="s">
        <v>208</v>
      </c>
      <c r="C763" s="6"/>
      <c r="D763" s="93"/>
      <c r="E763" s="100"/>
      <c r="F763" s="93"/>
      <c r="G763" s="93"/>
      <c r="H763" s="237"/>
    </row>
    <row r="764" spans="1:8" hidden="1" x14ac:dyDescent="0.25">
      <c r="A764" s="4">
        <v>1</v>
      </c>
      <c r="B764" s="229" t="s">
        <v>268</v>
      </c>
      <c r="C764" s="6"/>
      <c r="D764" s="93"/>
      <c r="E764" s="100"/>
      <c r="F764" s="93"/>
      <c r="G764" s="93"/>
      <c r="H764" s="237"/>
    </row>
    <row r="765" spans="1:8" hidden="1" x14ac:dyDescent="0.25">
      <c r="A765" s="4">
        <v>1</v>
      </c>
      <c r="B765" s="17" t="s">
        <v>197</v>
      </c>
      <c r="C765" s="6"/>
      <c r="D765" s="78">
        <f>D737+ROUND(D760*3.2,0)+D762</f>
        <v>27310</v>
      </c>
      <c r="E765" s="100"/>
      <c r="F765" s="93"/>
      <c r="G765" s="93"/>
      <c r="H765" s="237"/>
    </row>
    <row r="766" spans="1:8" ht="16.5" hidden="1" customHeight="1" x14ac:dyDescent="0.25">
      <c r="A766" s="4">
        <v>1</v>
      </c>
      <c r="B766" s="239" t="s">
        <v>196</v>
      </c>
      <c r="C766" s="6"/>
      <c r="D766" s="78">
        <f>D735+D765</f>
        <v>198710</v>
      </c>
      <c r="E766" s="100"/>
      <c r="F766" s="93"/>
      <c r="G766" s="93"/>
      <c r="H766" s="237"/>
    </row>
    <row r="767" spans="1:8" hidden="1" x14ac:dyDescent="0.25">
      <c r="A767" s="4">
        <v>1</v>
      </c>
      <c r="B767" s="72" t="s">
        <v>8</v>
      </c>
      <c r="C767" s="117"/>
      <c r="D767" s="117"/>
      <c r="E767" s="100"/>
      <c r="F767" s="93"/>
      <c r="G767" s="93"/>
    </row>
    <row r="768" spans="1:8" hidden="1" x14ac:dyDescent="0.25">
      <c r="A768" s="4">
        <v>1</v>
      </c>
      <c r="B768" s="20" t="s">
        <v>98</v>
      </c>
      <c r="C768" s="117"/>
      <c r="D768" s="117"/>
      <c r="E768" s="100"/>
      <c r="F768" s="93"/>
      <c r="G768" s="93"/>
    </row>
    <row r="769" spans="1:7" hidden="1" x14ac:dyDescent="0.25">
      <c r="A769" s="4">
        <v>1</v>
      </c>
      <c r="B769" s="131" t="s">
        <v>173</v>
      </c>
      <c r="C769" s="8">
        <v>240</v>
      </c>
      <c r="D769" s="93">
        <v>1860</v>
      </c>
      <c r="E769" s="12">
        <v>8</v>
      </c>
      <c r="F769" s="93">
        <f>ROUND(G769/C769,0)</f>
        <v>62</v>
      </c>
      <c r="G769" s="93">
        <f>ROUND(D769*E769,0)</f>
        <v>14880</v>
      </c>
    </row>
    <row r="770" spans="1:7" ht="17.25" hidden="1" customHeight="1" x14ac:dyDescent="0.25">
      <c r="A770" s="4">
        <v>1</v>
      </c>
      <c r="B770" s="70" t="s">
        <v>174</v>
      </c>
      <c r="C770" s="11"/>
      <c r="D770" s="243">
        <f t="shared" ref="D770:G771" si="10">D769</f>
        <v>1860</v>
      </c>
      <c r="E770" s="244">
        <f t="shared" si="10"/>
        <v>8</v>
      </c>
      <c r="F770" s="243">
        <f t="shared" si="10"/>
        <v>62</v>
      </c>
      <c r="G770" s="243">
        <f t="shared" si="10"/>
        <v>14880</v>
      </c>
    </row>
    <row r="771" spans="1:7" ht="17.25" hidden="1" customHeight="1" x14ac:dyDescent="0.25">
      <c r="A771" s="4">
        <v>1</v>
      </c>
      <c r="B771" s="133" t="s">
        <v>141</v>
      </c>
      <c r="C771" s="23"/>
      <c r="D771" s="124">
        <f t="shared" si="10"/>
        <v>1860</v>
      </c>
      <c r="E771" s="7">
        <f t="shared" si="10"/>
        <v>8</v>
      </c>
      <c r="F771" s="124">
        <f t="shared" si="10"/>
        <v>62</v>
      </c>
      <c r="G771" s="124">
        <f t="shared" si="10"/>
        <v>14880</v>
      </c>
    </row>
    <row r="772" spans="1:7" ht="15.75" hidden="1" thickBot="1" x14ac:dyDescent="0.3">
      <c r="A772" s="4">
        <v>1</v>
      </c>
      <c r="B772" s="95" t="s">
        <v>11</v>
      </c>
      <c r="C772" s="246"/>
      <c r="D772" s="246"/>
      <c r="E772" s="246"/>
      <c r="F772" s="246"/>
      <c r="G772" s="246"/>
    </row>
    <row r="773" spans="1:7" hidden="1" x14ac:dyDescent="0.25">
      <c r="A773" s="4">
        <v>1</v>
      </c>
      <c r="B773" s="272"/>
      <c r="C773" s="94"/>
      <c r="D773" s="236"/>
      <c r="E773" s="236"/>
      <c r="F773" s="236"/>
      <c r="G773" s="236"/>
    </row>
    <row r="774" spans="1:7" hidden="1" x14ac:dyDescent="0.25">
      <c r="A774" s="4">
        <v>1</v>
      </c>
      <c r="B774" s="254" t="s">
        <v>162</v>
      </c>
      <c r="C774" s="11"/>
      <c r="D774" s="93"/>
      <c r="E774" s="93"/>
      <c r="F774" s="93"/>
      <c r="G774" s="93"/>
    </row>
    <row r="775" spans="1:7" hidden="1" x14ac:dyDescent="0.25">
      <c r="A775" s="4">
        <v>1</v>
      </c>
      <c r="B775" s="15" t="s">
        <v>198</v>
      </c>
      <c r="C775" s="6"/>
      <c r="D775" s="93"/>
      <c r="E775" s="93"/>
      <c r="F775" s="93"/>
      <c r="G775" s="93"/>
    </row>
    <row r="776" spans="1:7" hidden="1" x14ac:dyDescent="0.25">
      <c r="A776" s="4">
        <v>1</v>
      </c>
      <c r="B776" s="16" t="s">
        <v>146</v>
      </c>
      <c r="C776" s="6"/>
      <c r="D776" s="93">
        <f>D777+D778+D785+D793+D794+D795+D796+D797</f>
        <v>17309.736842105263</v>
      </c>
      <c r="E776" s="93"/>
      <c r="F776" s="93"/>
      <c r="G776" s="93"/>
    </row>
    <row r="777" spans="1:7" hidden="1" x14ac:dyDescent="0.25">
      <c r="A777" s="4">
        <v>1</v>
      </c>
      <c r="B777" s="16" t="s">
        <v>192</v>
      </c>
      <c r="C777" s="6"/>
      <c r="D777" s="93"/>
      <c r="E777" s="93"/>
      <c r="F777" s="93"/>
      <c r="G777" s="93"/>
    </row>
    <row r="778" spans="1:7" ht="30" hidden="1" x14ac:dyDescent="0.25">
      <c r="A778" s="4">
        <v>1</v>
      </c>
      <c r="B778" s="16" t="s">
        <v>193</v>
      </c>
      <c r="C778" s="6"/>
      <c r="D778" s="110">
        <f>D779+D780+D781+D783</f>
        <v>0</v>
      </c>
      <c r="E778" s="93"/>
      <c r="F778" s="93"/>
      <c r="G778" s="93"/>
    </row>
    <row r="779" spans="1:7" ht="30" hidden="1" x14ac:dyDescent="0.25">
      <c r="A779" s="4">
        <v>1</v>
      </c>
      <c r="B779" s="16" t="s">
        <v>194</v>
      </c>
      <c r="C779" s="6"/>
      <c r="D779" s="110"/>
      <c r="E779" s="93"/>
      <c r="F779" s="93"/>
      <c r="G779" s="93"/>
    </row>
    <row r="780" spans="1:7" ht="30" hidden="1" x14ac:dyDescent="0.25">
      <c r="A780" s="4">
        <v>1</v>
      </c>
      <c r="B780" s="16" t="s">
        <v>195</v>
      </c>
      <c r="C780" s="6"/>
      <c r="D780" s="110"/>
      <c r="E780" s="93"/>
      <c r="F780" s="93"/>
      <c r="G780" s="93"/>
    </row>
    <row r="781" spans="1:7" ht="45" hidden="1" x14ac:dyDescent="0.25">
      <c r="A781" s="4">
        <v>1</v>
      </c>
      <c r="B781" s="16" t="s">
        <v>262</v>
      </c>
      <c r="C781" s="6"/>
      <c r="D781" s="110"/>
      <c r="E781" s="93"/>
      <c r="F781" s="93"/>
      <c r="G781" s="93"/>
    </row>
    <row r="782" spans="1:7" hidden="1" x14ac:dyDescent="0.25">
      <c r="A782" s="4">
        <v>1</v>
      </c>
      <c r="B782" s="197" t="s">
        <v>263</v>
      </c>
      <c r="C782" s="6"/>
      <c r="D782" s="110"/>
      <c r="E782" s="93"/>
      <c r="F782" s="93"/>
      <c r="G782" s="93"/>
    </row>
    <row r="783" spans="1:7" ht="30" hidden="1" x14ac:dyDescent="0.25">
      <c r="A783" s="4">
        <v>1</v>
      </c>
      <c r="B783" s="16" t="s">
        <v>264</v>
      </c>
      <c r="C783" s="6"/>
      <c r="D783" s="110"/>
      <c r="E783" s="93"/>
      <c r="F783" s="93"/>
      <c r="G783" s="93"/>
    </row>
    <row r="784" spans="1:7" hidden="1" x14ac:dyDescent="0.25">
      <c r="A784" s="4">
        <v>1</v>
      </c>
      <c r="B784" s="197" t="s">
        <v>263</v>
      </c>
      <c r="C784" s="6"/>
      <c r="D784" s="110"/>
      <c r="E784" s="93"/>
      <c r="F784" s="93"/>
      <c r="G784" s="93"/>
    </row>
    <row r="785" spans="1:8" ht="30" hidden="1" x14ac:dyDescent="0.25">
      <c r="A785" s="4">
        <v>1</v>
      </c>
      <c r="B785" s="16" t="s">
        <v>230</v>
      </c>
      <c r="C785" s="6"/>
      <c r="D785" s="110">
        <f>D786+D787+D789+D791</f>
        <v>0</v>
      </c>
      <c r="E785" s="93"/>
      <c r="F785" s="93"/>
      <c r="G785" s="93"/>
    </row>
    <row r="786" spans="1:8" ht="30" hidden="1" x14ac:dyDescent="0.25">
      <c r="A786" s="4">
        <v>1</v>
      </c>
      <c r="B786" s="16" t="s">
        <v>231</v>
      </c>
      <c r="C786" s="6"/>
      <c r="D786" s="110"/>
      <c r="E786" s="93"/>
      <c r="F786" s="93"/>
      <c r="G786" s="93"/>
    </row>
    <row r="787" spans="1:8" ht="60" hidden="1" x14ac:dyDescent="0.25">
      <c r="A787" s="4">
        <v>1</v>
      </c>
      <c r="B787" s="16" t="s">
        <v>265</v>
      </c>
      <c r="C787" s="6"/>
      <c r="D787" s="110"/>
      <c r="E787" s="93"/>
      <c r="F787" s="93"/>
      <c r="G787" s="93"/>
    </row>
    <row r="788" spans="1:8" hidden="1" x14ac:dyDescent="0.25">
      <c r="A788" s="4">
        <v>1</v>
      </c>
      <c r="B788" s="197" t="s">
        <v>263</v>
      </c>
      <c r="C788" s="6"/>
      <c r="D788" s="110"/>
      <c r="E788" s="93"/>
      <c r="F788" s="93"/>
      <c r="G788" s="93"/>
    </row>
    <row r="789" spans="1:8" ht="45" hidden="1" x14ac:dyDescent="0.25">
      <c r="A789" s="4">
        <v>1</v>
      </c>
      <c r="B789" s="16" t="s">
        <v>266</v>
      </c>
      <c r="C789" s="6"/>
      <c r="D789" s="110"/>
      <c r="E789" s="93"/>
      <c r="F789" s="93"/>
      <c r="G789" s="93"/>
    </row>
    <row r="790" spans="1:8" hidden="1" x14ac:dyDescent="0.25">
      <c r="A790" s="4">
        <v>1</v>
      </c>
      <c r="B790" s="197" t="s">
        <v>263</v>
      </c>
      <c r="C790" s="6"/>
      <c r="D790" s="110"/>
      <c r="E790" s="93"/>
      <c r="F790" s="93"/>
      <c r="G790" s="93"/>
    </row>
    <row r="791" spans="1:8" ht="30" hidden="1" x14ac:dyDescent="0.25">
      <c r="A791" s="4">
        <v>1</v>
      </c>
      <c r="B791" s="16" t="s">
        <v>232</v>
      </c>
      <c r="C791" s="6"/>
      <c r="D791" s="110"/>
      <c r="E791" s="93"/>
      <c r="F791" s="93"/>
      <c r="G791" s="93"/>
    </row>
    <row r="792" spans="1:8" hidden="1" x14ac:dyDescent="0.25">
      <c r="A792" s="4">
        <v>1</v>
      </c>
      <c r="B792" s="197" t="s">
        <v>263</v>
      </c>
      <c r="C792" s="6"/>
      <c r="D792" s="110"/>
      <c r="E792" s="93"/>
      <c r="F792" s="93"/>
      <c r="G792" s="93"/>
    </row>
    <row r="793" spans="1:8" ht="45" hidden="1" x14ac:dyDescent="0.25">
      <c r="A793" s="4">
        <v>1</v>
      </c>
      <c r="B793" s="16" t="s">
        <v>233</v>
      </c>
      <c r="C793" s="6"/>
      <c r="D793" s="110"/>
      <c r="E793" s="93"/>
      <c r="F793" s="93"/>
      <c r="G793" s="93"/>
    </row>
    <row r="794" spans="1:8" ht="30" hidden="1" x14ac:dyDescent="0.25">
      <c r="A794" s="4">
        <v>1</v>
      </c>
      <c r="B794" s="16" t="s">
        <v>234</v>
      </c>
      <c r="C794" s="6"/>
      <c r="D794" s="110"/>
      <c r="E794" s="93"/>
      <c r="F794" s="93"/>
      <c r="G794" s="93"/>
    </row>
    <row r="795" spans="1:8" ht="30" hidden="1" x14ac:dyDescent="0.25">
      <c r="A795" s="4">
        <v>1</v>
      </c>
      <c r="B795" s="16" t="s">
        <v>235</v>
      </c>
      <c r="C795" s="6"/>
      <c r="D795" s="110"/>
      <c r="E795" s="93"/>
      <c r="F795" s="93"/>
      <c r="G795" s="93"/>
    </row>
    <row r="796" spans="1:8" hidden="1" x14ac:dyDescent="0.25">
      <c r="A796" s="4">
        <v>1</v>
      </c>
      <c r="B796" s="16" t="s">
        <v>236</v>
      </c>
      <c r="C796" s="6"/>
      <c r="D796" s="93"/>
      <c r="E796" s="93"/>
      <c r="F796" s="93"/>
      <c r="G796" s="93"/>
    </row>
    <row r="797" spans="1:8" hidden="1" x14ac:dyDescent="0.25">
      <c r="A797" s="4">
        <v>1</v>
      </c>
      <c r="B797" s="16" t="s">
        <v>271</v>
      </c>
      <c r="C797" s="6"/>
      <c r="D797" s="93">
        <f>D798/3.8</f>
        <v>17309.736842105263</v>
      </c>
      <c r="E797" s="93"/>
      <c r="F797" s="93"/>
      <c r="G797" s="93"/>
    </row>
    <row r="798" spans="1:8" hidden="1" x14ac:dyDescent="0.25">
      <c r="A798" s="4">
        <v>1</v>
      </c>
      <c r="B798" s="152" t="s">
        <v>282</v>
      </c>
      <c r="C798" s="6"/>
      <c r="D798" s="93">
        <v>65777</v>
      </c>
      <c r="E798" s="93"/>
      <c r="F798" s="93"/>
      <c r="G798" s="93"/>
    </row>
    <row r="799" spans="1:8" hidden="1" x14ac:dyDescent="0.25">
      <c r="A799" s="4">
        <v>1</v>
      </c>
      <c r="B799" s="24" t="s">
        <v>144</v>
      </c>
      <c r="C799" s="6"/>
      <c r="D799" s="93">
        <f>D800/3.2/3.8</f>
        <v>23061.10197368421</v>
      </c>
      <c r="E799" s="93"/>
      <c r="F799" s="93"/>
      <c r="G799" s="93"/>
    </row>
    <row r="800" spans="1:8" hidden="1" x14ac:dyDescent="0.25">
      <c r="A800" s="4">
        <v>1</v>
      </c>
      <c r="B800" s="152" t="s">
        <v>191</v>
      </c>
      <c r="C800" s="6"/>
      <c r="D800" s="93">
        <v>280423</v>
      </c>
      <c r="E800" s="93"/>
      <c r="F800" s="93"/>
      <c r="G800" s="93"/>
      <c r="H800" s="237"/>
    </row>
    <row r="801" spans="1:8" ht="30" hidden="1" x14ac:dyDescent="0.25">
      <c r="A801" s="4">
        <v>1</v>
      </c>
      <c r="B801" s="24" t="s">
        <v>145</v>
      </c>
      <c r="C801" s="6"/>
      <c r="D801" s="93"/>
      <c r="E801" s="93"/>
      <c r="F801" s="93"/>
      <c r="G801" s="93"/>
      <c r="H801" s="237"/>
    </row>
    <row r="802" spans="1:8" hidden="1" x14ac:dyDescent="0.25">
      <c r="A802" s="4">
        <v>1</v>
      </c>
      <c r="B802" s="153" t="s">
        <v>208</v>
      </c>
      <c r="C802" s="6"/>
      <c r="D802" s="93"/>
      <c r="E802" s="93"/>
      <c r="F802" s="93"/>
      <c r="G802" s="93"/>
    </row>
    <row r="803" spans="1:8" hidden="1" x14ac:dyDescent="0.25">
      <c r="A803" s="4">
        <v>1</v>
      </c>
      <c r="B803" s="229" t="s">
        <v>268</v>
      </c>
      <c r="C803" s="6"/>
      <c r="D803" s="93"/>
      <c r="E803" s="93"/>
      <c r="F803" s="93"/>
      <c r="G803" s="93"/>
    </row>
    <row r="804" spans="1:8" hidden="1" x14ac:dyDescent="0.25">
      <c r="A804" s="4">
        <v>1</v>
      </c>
      <c r="B804" s="17" t="s">
        <v>197</v>
      </c>
      <c r="C804" s="6"/>
      <c r="D804" s="78">
        <f>D776+ROUND(D799*3.2,0)+D801</f>
        <v>91105.736842105267</v>
      </c>
      <c r="E804" s="93"/>
      <c r="F804" s="93"/>
      <c r="G804" s="93"/>
    </row>
    <row r="805" spans="1:8" ht="15.75" hidden="1" thickBot="1" x14ac:dyDescent="0.3">
      <c r="A805" s="4">
        <v>1</v>
      </c>
      <c r="B805" s="67" t="s">
        <v>11</v>
      </c>
      <c r="C805" s="96"/>
      <c r="D805" s="96"/>
      <c r="E805" s="96"/>
      <c r="F805" s="96"/>
      <c r="G805" s="96"/>
    </row>
    <row r="806" spans="1:8" hidden="1" x14ac:dyDescent="0.25">
      <c r="A806" s="4">
        <v>1</v>
      </c>
      <c r="B806" s="260"/>
      <c r="C806" s="94"/>
      <c r="D806" s="236"/>
      <c r="E806" s="236"/>
      <c r="F806" s="236"/>
      <c r="G806" s="236"/>
    </row>
    <row r="807" spans="1:8" hidden="1" x14ac:dyDescent="0.25">
      <c r="A807" s="4">
        <v>1</v>
      </c>
      <c r="B807" s="254" t="s">
        <v>163</v>
      </c>
      <c r="C807" s="11"/>
      <c r="D807" s="93"/>
      <c r="E807" s="93"/>
      <c r="F807" s="93"/>
      <c r="G807" s="93"/>
    </row>
    <row r="808" spans="1:8" hidden="1" x14ac:dyDescent="0.25">
      <c r="A808" s="4">
        <v>1</v>
      </c>
      <c r="B808" s="15" t="s">
        <v>198</v>
      </c>
      <c r="C808" s="6"/>
      <c r="D808" s="93"/>
      <c r="E808" s="93"/>
      <c r="F808" s="93"/>
      <c r="G808" s="93"/>
    </row>
    <row r="809" spans="1:8" hidden="1" x14ac:dyDescent="0.25">
      <c r="A809" s="4">
        <v>1</v>
      </c>
      <c r="B809" s="16" t="s">
        <v>146</v>
      </c>
      <c r="C809" s="6"/>
      <c r="D809" s="93">
        <f>D810+D811+D818+D826+D827+D828+D829+D830</f>
        <v>10921.052631578948</v>
      </c>
      <c r="E809" s="93"/>
      <c r="F809" s="93"/>
      <c r="G809" s="93"/>
    </row>
    <row r="810" spans="1:8" hidden="1" x14ac:dyDescent="0.25">
      <c r="A810" s="4">
        <v>1</v>
      </c>
      <c r="B810" s="16" t="s">
        <v>192</v>
      </c>
      <c r="C810" s="6"/>
      <c r="D810" s="93"/>
      <c r="E810" s="93"/>
      <c r="F810" s="93"/>
      <c r="G810" s="93"/>
    </row>
    <row r="811" spans="1:8" ht="30" hidden="1" x14ac:dyDescent="0.25">
      <c r="A811" s="4">
        <v>1</v>
      </c>
      <c r="B811" s="16" t="s">
        <v>193</v>
      </c>
      <c r="C811" s="6"/>
      <c r="D811" s="110">
        <f>D812+D813+D814+D816</f>
        <v>0</v>
      </c>
      <c r="E811" s="93"/>
      <c r="F811" s="93"/>
      <c r="G811" s="93"/>
    </row>
    <row r="812" spans="1:8" ht="30" hidden="1" x14ac:dyDescent="0.25">
      <c r="A812" s="4">
        <v>1</v>
      </c>
      <c r="B812" s="16" t="s">
        <v>194</v>
      </c>
      <c r="C812" s="6"/>
      <c r="D812" s="110"/>
      <c r="E812" s="93"/>
      <c r="F812" s="93"/>
      <c r="G812" s="93"/>
    </row>
    <row r="813" spans="1:8" ht="30" hidden="1" x14ac:dyDescent="0.25">
      <c r="A813" s="4">
        <v>1</v>
      </c>
      <c r="B813" s="16" t="s">
        <v>195</v>
      </c>
      <c r="C813" s="6"/>
      <c r="D813" s="110"/>
      <c r="E813" s="93"/>
      <c r="F813" s="93"/>
      <c r="G813" s="93"/>
    </row>
    <row r="814" spans="1:8" ht="45" hidden="1" x14ac:dyDescent="0.25">
      <c r="A814" s="4">
        <v>1</v>
      </c>
      <c r="B814" s="16" t="s">
        <v>262</v>
      </c>
      <c r="C814" s="6"/>
      <c r="D814" s="110"/>
      <c r="E814" s="93"/>
      <c r="F814" s="93"/>
      <c r="G814" s="93"/>
    </row>
    <row r="815" spans="1:8" hidden="1" x14ac:dyDescent="0.25">
      <c r="A815" s="4">
        <v>1</v>
      </c>
      <c r="B815" s="197" t="s">
        <v>263</v>
      </c>
      <c r="C815" s="6"/>
      <c r="D815" s="110"/>
      <c r="E815" s="93"/>
      <c r="F815" s="93"/>
      <c r="G815" s="93"/>
    </row>
    <row r="816" spans="1:8" ht="30" hidden="1" x14ac:dyDescent="0.25">
      <c r="A816" s="4">
        <v>1</v>
      </c>
      <c r="B816" s="16" t="s">
        <v>264</v>
      </c>
      <c r="C816" s="6"/>
      <c r="D816" s="110"/>
      <c r="E816" s="93"/>
      <c r="F816" s="93"/>
      <c r="G816" s="93"/>
    </row>
    <row r="817" spans="1:9" hidden="1" x14ac:dyDescent="0.25">
      <c r="A817" s="4">
        <v>1</v>
      </c>
      <c r="B817" s="197" t="s">
        <v>263</v>
      </c>
      <c r="C817" s="6"/>
      <c r="D817" s="110"/>
      <c r="E817" s="93"/>
      <c r="F817" s="93"/>
      <c r="G817" s="93"/>
    </row>
    <row r="818" spans="1:9" ht="30" hidden="1" x14ac:dyDescent="0.25">
      <c r="A818" s="4">
        <v>1</v>
      </c>
      <c r="B818" s="16" t="s">
        <v>230</v>
      </c>
      <c r="C818" s="6"/>
      <c r="D818" s="110">
        <f>D819+D820+D822+D824</f>
        <v>0</v>
      </c>
      <c r="E818" s="93"/>
      <c r="F818" s="93"/>
      <c r="G818" s="93"/>
    </row>
    <row r="819" spans="1:9" ht="30" hidden="1" x14ac:dyDescent="0.25">
      <c r="A819" s="4">
        <v>1</v>
      </c>
      <c r="B819" s="16" t="s">
        <v>231</v>
      </c>
      <c r="C819" s="6"/>
      <c r="D819" s="110"/>
      <c r="E819" s="93"/>
      <c r="F819" s="93"/>
      <c r="G819" s="93"/>
    </row>
    <row r="820" spans="1:9" ht="60" hidden="1" x14ac:dyDescent="0.25">
      <c r="A820" s="4">
        <v>1</v>
      </c>
      <c r="B820" s="16" t="s">
        <v>265</v>
      </c>
      <c r="C820" s="6"/>
      <c r="D820" s="110"/>
      <c r="E820" s="93"/>
      <c r="F820" s="93"/>
      <c r="G820" s="93"/>
    </row>
    <row r="821" spans="1:9" hidden="1" x14ac:dyDescent="0.25">
      <c r="A821" s="4">
        <v>1</v>
      </c>
      <c r="B821" s="197" t="s">
        <v>263</v>
      </c>
      <c r="C821" s="6"/>
      <c r="D821" s="110"/>
      <c r="E821" s="93"/>
      <c r="F821" s="93"/>
      <c r="G821" s="93"/>
    </row>
    <row r="822" spans="1:9" ht="45" hidden="1" x14ac:dyDescent="0.25">
      <c r="A822" s="4">
        <v>1</v>
      </c>
      <c r="B822" s="16" t="s">
        <v>266</v>
      </c>
      <c r="C822" s="6"/>
      <c r="D822" s="110"/>
      <c r="E822" s="93"/>
      <c r="F822" s="93"/>
      <c r="G822" s="93"/>
    </row>
    <row r="823" spans="1:9" hidden="1" x14ac:dyDescent="0.25">
      <c r="A823" s="4">
        <v>1</v>
      </c>
      <c r="B823" s="197" t="s">
        <v>263</v>
      </c>
      <c r="C823" s="6"/>
      <c r="D823" s="110"/>
      <c r="E823" s="93"/>
      <c r="F823" s="93"/>
      <c r="G823" s="93"/>
    </row>
    <row r="824" spans="1:9" ht="30" hidden="1" x14ac:dyDescent="0.25">
      <c r="A824" s="4">
        <v>1</v>
      </c>
      <c r="B824" s="16" t="s">
        <v>232</v>
      </c>
      <c r="C824" s="6"/>
      <c r="D824" s="110"/>
      <c r="E824" s="93"/>
      <c r="F824" s="93"/>
      <c r="G824" s="93"/>
    </row>
    <row r="825" spans="1:9" hidden="1" x14ac:dyDescent="0.25">
      <c r="A825" s="4">
        <v>1</v>
      </c>
      <c r="B825" s="197" t="s">
        <v>263</v>
      </c>
      <c r="C825" s="6"/>
      <c r="D825" s="110"/>
      <c r="E825" s="93"/>
      <c r="F825" s="93"/>
      <c r="G825" s="93"/>
    </row>
    <row r="826" spans="1:9" ht="31.5" hidden="1" customHeight="1" x14ac:dyDescent="0.25">
      <c r="A826" s="4">
        <v>1</v>
      </c>
      <c r="B826" s="16" t="s">
        <v>233</v>
      </c>
      <c r="C826" s="6"/>
      <c r="D826" s="110"/>
      <c r="E826" s="93"/>
      <c r="F826" s="93"/>
      <c r="G826" s="93"/>
    </row>
    <row r="827" spans="1:9" ht="30" hidden="1" x14ac:dyDescent="0.25">
      <c r="A827" s="4">
        <v>1</v>
      </c>
      <c r="B827" s="16" t="s">
        <v>234</v>
      </c>
      <c r="C827" s="6"/>
      <c r="D827" s="110"/>
      <c r="E827" s="93"/>
      <c r="F827" s="93"/>
      <c r="G827" s="93"/>
    </row>
    <row r="828" spans="1:9" ht="30" hidden="1" x14ac:dyDescent="0.25">
      <c r="A828" s="4">
        <v>1</v>
      </c>
      <c r="B828" s="16" t="s">
        <v>235</v>
      </c>
      <c r="C828" s="6"/>
      <c r="D828" s="110"/>
      <c r="E828" s="93"/>
      <c r="F828" s="93"/>
      <c r="G828" s="93"/>
    </row>
    <row r="829" spans="1:9" hidden="1" x14ac:dyDescent="0.25">
      <c r="A829" s="4">
        <v>1</v>
      </c>
      <c r="B829" s="16" t="s">
        <v>236</v>
      </c>
      <c r="C829" s="6"/>
      <c r="D829" s="93"/>
      <c r="E829" s="93"/>
      <c r="F829" s="93"/>
      <c r="G829" s="93"/>
    </row>
    <row r="830" spans="1:9" hidden="1" x14ac:dyDescent="0.25">
      <c r="A830" s="4">
        <v>1</v>
      </c>
      <c r="B830" s="16" t="s">
        <v>271</v>
      </c>
      <c r="C830" s="6"/>
      <c r="D830" s="93">
        <f>D831/3.8</f>
        <v>10921.052631578948</v>
      </c>
      <c r="E830" s="93"/>
      <c r="F830" s="93"/>
      <c r="G830" s="93"/>
    </row>
    <row r="831" spans="1:9" hidden="1" x14ac:dyDescent="0.25">
      <c r="A831" s="4">
        <v>1</v>
      </c>
      <c r="B831" s="152" t="s">
        <v>282</v>
      </c>
      <c r="C831" s="6"/>
      <c r="D831" s="93">
        <v>41500</v>
      </c>
      <c r="E831" s="93"/>
      <c r="F831" s="93"/>
      <c r="G831" s="93"/>
      <c r="H831" s="273"/>
    </row>
    <row r="832" spans="1:9" hidden="1" x14ac:dyDescent="0.25">
      <c r="A832" s="4">
        <v>1</v>
      </c>
      <c r="B832" s="24" t="s">
        <v>144</v>
      </c>
      <c r="C832" s="6"/>
      <c r="D832" s="93">
        <f>D833/3.2/3.8</f>
        <v>17968.75</v>
      </c>
      <c r="E832" s="93"/>
      <c r="F832" s="93"/>
      <c r="G832" s="93"/>
      <c r="H832" s="237"/>
      <c r="I832" s="237"/>
    </row>
    <row r="833" spans="1:7" hidden="1" x14ac:dyDescent="0.25">
      <c r="A833" s="4">
        <v>1</v>
      </c>
      <c r="B833" s="152" t="s">
        <v>191</v>
      </c>
      <c r="C833" s="6"/>
      <c r="D833" s="93">
        <v>218500</v>
      </c>
      <c r="E833" s="93"/>
      <c r="F833" s="93"/>
      <c r="G833" s="93"/>
    </row>
    <row r="834" spans="1:7" ht="30" hidden="1" x14ac:dyDescent="0.25">
      <c r="A834" s="4">
        <v>1</v>
      </c>
      <c r="B834" s="24" t="s">
        <v>145</v>
      </c>
      <c r="C834" s="6"/>
      <c r="D834" s="93"/>
      <c r="E834" s="93"/>
      <c r="F834" s="93"/>
      <c r="G834" s="93"/>
    </row>
    <row r="835" spans="1:7" hidden="1" x14ac:dyDescent="0.25">
      <c r="A835" s="4">
        <v>1</v>
      </c>
      <c r="B835" s="153" t="s">
        <v>208</v>
      </c>
      <c r="C835" s="6"/>
      <c r="D835" s="93"/>
      <c r="E835" s="93"/>
      <c r="F835" s="93"/>
      <c r="G835" s="93"/>
    </row>
    <row r="836" spans="1:7" hidden="1" x14ac:dyDescent="0.25">
      <c r="A836" s="4">
        <v>1</v>
      </c>
      <c r="B836" s="229" t="s">
        <v>268</v>
      </c>
      <c r="C836" s="6"/>
      <c r="D836" s="93"/>
      <c r="E836" s="93"/>
      <c r="F836" s="93"/>
      <c r="G836" s="93"/>
    </row>
    <row r="837" spans="1:7" hidden="1" x14ac:dyDescent="0.25">
      <c r="A837" s="4">
        <v>1</v>
      </c>
      <c r="B837" s="17" t="s">
        <v>197</v>
      </c>
      <c r="C837" s="6"/>
      <c r="D837" s="78">
        <f>D809+ROUND(D832*3.2,0)+D834</f>
        <v>68421.052631578947</v>
      </c>
      <c r="E837" s="93"/>
      <c r="F837" s="93"/>
      <c r="G837" s="93"/>
    </row>
    <row r="838" spans="1:7" ht="15.75" hidden="1" thickBot="1" x14ac:dyDescent="0.3">
      <c r="A838" s="4">
        <v>1</v>
      </c>
      <c r="B838" s="67" t="s">
        <v>11</v>
      </c>
      <c r="C838" s="96"/>
      <c r="D838" s="96"/>
      <c r="E838" s="96"/>
      <c r="F838" s="96"/>
      <c r="G838" s="96"/>
    </row>
    <row r="839" spans="1:7" ht="14.25" hidden="1" customHeight="1" thickBot="1" x14ac:dyDescent="0.3">
      <c r="A839" s="4">
        <v>1</v>
      </c>
      <c r="B839" s="260"/>
      <c r="C839" s="94"/>
      <c r="D839" s="236"/>
      <c r="E839" s="236"/>
      <c r="F839" s="236"/>
      <c r="G839" s="236"/>
    </row>
    <row r="840" spans="1:7" hidden="1" x14ac:dyDescent="0.25">
      <c r="A840" s="4">
        <v>1</v>
      </c>
      <c r="B840" s="274"/>
      <c r="C840" s="261"/>
      <c r="D840" s="236"/>
      <c r="E840" s="236"/>
      <c r="F840" s="236"/>
      <c r="G840" s="236"/>
    </row>
    <row r="841" spans="1:7" hidden="1" x14ac:dyDescent="0.25">
      <c r="A841" s="4">
        <v>1</v>
      </c>
      <c r="B841" s="223" t="s">
        <v>200</v>
      </c>
      <c r="C841" s="8"/>
      <c r="D841" s="93"/>
      <c r="E841" s="93"/>
      <c r="F841" s="93"/>
      <c r="G841" s="93"/>
    </row>
    <row r="842" spans="1:7" hidden="1" x14ac:dyDescent="0.25">
      <c r="A842" s="4">
        <v>1</v>
      </c>
      <c r="B842" s="15" t="s">
        <v>198</v>
      </c>
      <c r="C842" s="6"/>
      <c r="D842" s="93"/>
      <c r="E842" s="93"/>
      <c r="F842" s="93"/>
      <c r="G842" s="93"/>
    </row>
    <row r="843" spans="1:7" hidden="1" x14ac:dyDescent="0.25">
      <c r="A843" s="4">
        <v>1</v>
      </c>
      <c r="B843" s="16" t="s">
        <v>146</v>
      </c>
      <c r="C843" s="6"/>
      <c r="D843" s="93">
        <f>D844+D845+D852+D860+D861+D862+D863+D864</f>
        <v>10165.263157894737</v>
      </c>
      <c r="E843" s="93"/>
      <c r="F843" s="93"/>
      <c r="G843" s="93"/>
    </row>
    <row r="844" spans="1:7" hidden="1" x14ac:dyDescent="0.25">
      <c r="A844" s="4">
        <v>1</v>
      </c>
      <c r="B844" s="16" t="s">
        <v>192</v>
      </c>
      <c r="C844" s="6"/>
      <c r="D844" s="93"/>
      <c r="E844" s="93"/>
      <c r="F844" s="93"/>
      <c r="G844" s="93"/>
    </row>
    <row r="845" spans="1:7" ht="30" hidden="1" x14ac:dyDescent="0.25">
      <c r="A845" s="4">
        <v>1</v>
      </c>
      <c r="B845" s="16" t="s">
        <v>193</v>
      </c>
      <c r="C845" s="6"/>
      <c r="D845" s="110">
        <f>D846+D847+D848+D850</f>
        <v>0</v>
      </c>
      <c r="E845" s="93"/>
      <c r="F845" s="93"/>
      <c r="G845" s="93"/>
    </row>
    <row r="846" spans="1:7" ht="30" hidden="1" x14ac:dyDescent="0.25">
      <c r="A846" s="4">
        <v>1</v>
      </c>
      <c r="B846" s="16" t="s">
        <v>194</v>
      </c>
      <c r="C846" s="6"/>
      <c r="D846" s="110"/>
      <c r="E846" s="93"/>
      <c r="F846" s="93"/>
      <c r="G846" s="93"/>
    </row>
    <row r="847" spans="1:7" ht="30" hidden="1" x14ac:dyDescent="0.25">
      <c r="A847" s="4">
        <v>1</v>
      </c>
      <c r="B847" s="16" t="s">
        <v>195</v>
      </c>
      <c r="C847" s="6"/>
      <c r="D847" s="110"/>
      <c r="E847" s="93"/>
      <c r="F847" s="93"/>
      <c r="G847" s="93"/>
    </row>
    <row r="848" spans="1:7" ht="45" hidden="1" x14ac:dyDescent="0.25">
      <c r="A848" s="4">
        <v>1</v>
      </c>
      <c r="B848" s="16" t="s">
        <v>262</v>
      </c>
      <c r="C848" s="6"/>
      <c r="D848" s="110"/>
      <c r="E848" s="93"/>
      <c r="F848" s="93"/>
      <c r="G848" s="93"/>
    </row>
    <row r="849" spans="1:7" hidden="1" x14ac:dyDescent="0.25">
      <c r="A849" s="4">
        <v>1</v>
      </c>
      <c r="B849" s="197" t="s">
        <v>263</v>
      </c>
      <c r="C849" s="6"/>
      <c r="D849" s="110"/>
      <c r="E849" s="93"/>
      <c r="F849" s="93"/>
      <c r="G849" s="93"/>
    </row>
    <row r="850" spans="1:7" ht="30" hidden="1" x14ac:dyDescent="0.25">
      <c r="A850" s="4">
        <v>1</v>
      </c>
      <c r="B850" s="16" t="s">
        <v>264</v>
      </c>
      <c r="C850" s="6"/>
      <c r="D850" s="110"/>
      <c r="E850" s="93"/>
      <c r="F850" s="93"/>
      <c r="G850" s="93"/>
    </row>
    <row r="851" spans="1:7" hidden="1" x14ac:dyDescent="0.25">
      <c r="A851" s="4">
        <v>1</v>
      </c>
      <c r="B851" s="197" t="s">
        <v>263</v>
      </c>
      <c r="C851" s="6"/>
      <c r="D851" s="110"/>
      <c r="E851" s="93"/>
      <c r="F851" s="93"/>
      <c r="G851" s="93"/>
    </row>
    <row r="852" spans="1:7" ht="30" hidden="1" x14ac:dyDescent="0.25">
      <c r="A852" s="4">
        <v>1</v>
      </c>
      <c r="B852" s="16" t="s">
        <v>230</v>
      </c>
      <c r="C852" s="6"/>
      <c r="D852" s="110">
        <f>D853+D854+D856+D858</f>
        <v>0</v>
      </c>
      <c r="E852" s="93"/>
      <c r="F852" s="93"/>
      <c r="G852" s="93"/>
    </row>
    <row r="853" spans="1:7" ht="30" hidden="1" x14ac:dyDescent="0.25">
      <c r="A853" s="4">
        <v>1</v>
      </c>
      <c r="B853" s="16" t="s">
        <v>231</v>
      </c>
      <c r="C853" s="6"/>
      <c r="D853" s="110"/>
      <c r="E853" s="93"/>
      <c r="F853" s="93"/>
      <c r="G853" s="93"/>
    </row>
    <row r="854" spans="1:7" ht="60" hidden="1" x14ac:dyDescent="0.25">
      <c r="A854" s="4">
        <v>1</v>
      </c>
      <c r="B854" s="16" t="s">
        <v>265</v>
      </c>
      <c r="C854" s="6"/>
      <c r="D854" s="110"/>
      <c r="E854" s="93"/>
      <c r="F854" s="93"/>
      <c r="G854" s="93"/>
    </row>
    <row r="855" spans="1:7" hidden="1" x14ac:dyDescent="0.25">
      <c r="A855" s="4">
        <v>1</v>
      </c>
      <c r="B855" s="197" t="s">
        <v>263</v>
      </c>
      <c r="C855" s="6"/>
      <c r="D855" s="110"/>
      <c r="E855" s="93"/>
      <c r="F855" s="93"/>
      <c r="G855" s="93"/>
    </row>
    <row r="856" spans="1:7" ht="45" hidden="1" x14ac:dyDescent="0.25">
      <c r="A856" s="4">
        <v>1</v>
      </c>
      <c r="B856" s="16" t="s">
        <v>266</v>
      </c>
      <c r="C856" s="6"/>
      <c r="D856" s="110"/>
      <c r="E856" s="93"/>
      <c r="F856" s="93"/>
      <c r="G856" s="93"/>
    </row>
    <row r="857" spans="1:7" hidden="1" x14ac:dyDescent="0.25">
      <c r="A857" s="4">
        <v>1</v>
      </c>
      <c r="B857" s="197" t="s">
        <v>263</v>
      </c>
      <c r="C857" s="6"/>
      <c r="D857" s="110"/>
      <c r="E857" s="93"/>
      <c r="F857" s="93"/>
      <c r="G857" s="93"/>
    </row>
    <row r="858" spans="1:7" ht="30" hidden="1" x14ac:dyDescent="0.25">
      <c r="A858" s="4">
        <v>1</v>
      </c>
      <c r="B858" s="16" t="s">
        <v>232</v>
      </c>
      <c r="C858" s="6"/>
      <c r="D858" s="110"/>
      <c r="E858" s="93"/>
      <c r="F858" s="93"/>
      <c r="G858" s="93"/>
    </row>
    <row r="859" spans="1:7" hidden="1" x14ac:dyDescent="0.25">
      <c r="A859" s="4">
        <v>1</v>
      </c>
      <c r="B859" s="197" t="s">
        <v>263</v>
      </c>
      <c r="C859" s="6"/>
      <c r="D859" s="110"/>
      <c r="E859" s="93"/>
      <c r="F859" s="93"/>
      <c r="G859" s="93"/>
    </row>
    <row r="860" spans="1:7" ht="45" hidden="1" x14ac:dyDescent="0.25">
      <c r="A860" s="4">
        <v>1</v>
      </c>
      <c r="B860" s="16" t="s">
        <v>233</v>
      </c>
      <c r="C860" s="6"/>
      <c r="D860" s="110"/>
      <c r="E860" s="93"/>
      <c r="F860" s="93"/>
      <c r="G860" s="93"/>
    </row>
    <row r="861" spans="1:7" ht="30" hidden="1" x14ac:dyDescent="0.25">
      <c r="A861" s="4">
        <v>1</v>
      </c>
      <c r="B861" s="16" t="s">
        <v>234</v>
      </c>
      <c r="C861" s="6"/>
      <c r="D861" s="110"/>
      <c r="E861" s="93"/>
      <c r="F861" s="93"/>
      <c r="G861" s="93"/>
    </row>
    <row r="862" spans="1:7" ht="30" hidden="1" x14ac:dyDescent="0.25">
      <c r="A862" s="4">
        <v>1</v>
      </c>
      <c r="B862" s="16" t="s">
        <v>235</v>
      </c>
      <c r="C862" s="6"/>
      <c r="D862" s="110"/>
      <c r="E862" s="93"/>
      <c r="F862" s="93"/>
      <c r="G862" s="93"/>
    </row>
    <row r="863" spans="1:7" hidden="1" x14ac:dyDescent="0.25">
      <c r="A863" s="4">
        <v>1</v>
      </c>
      <c r="B863" s="16" t="s">
        <v>236</v>
      </c>
      <c r="C863" s="6"/>
      <c r="D863" s="93"/>
      <c r="E863" s="93"/>
      <c r="F863" s="93"/>
      <c r="G863" s="93"/>
    </row>
    <row r="864" spans="1:7" hidden="1" x14ac:dyDescent="0.25">
      <c r="A864" s="4">
        <v>1</v>
      </c>
      <c r="B864" s="16" t="s">
        <v>271</v>
      </c>
      <c r="C864" s="6"/>
      <c r="D864" s="93">
        <f>D865/3.8</f>
        <v>10165.263157894737</v>
      </c>
      <c r="E864" s="93"/>
      <c r="F864" s="93"/>
      <c r="G864" s="93"/>
    </row>
    <row r="865" spans="1:9" hidden="1" x14ac:dyDescent="0.25">
      <c r="A865" s="4">
        <v>1</v>
      </c>
      <c r="B865" s="152" t="s">
        <v>282</v>
      </c>
      <c r="C865" s="6"/>
      <c r="D865" s="93">
        <v>38628</v>
      </c>
      <c r="E865" s="93"/>
      <c r="F865" s="93"/>
      <c r="G865" s="93"/>
      <c r="H865" s="237"/>
      <c r="I865" s="237"/>
    </row>
    <row r="866" spans="1:9" hidden="1" x14ac:dyDescent="0.25">
      <c r="A866" s="4">
        <v>1</v>
      </c>
      <c r="B866" s="24" t="s">
        <v>144</v>
      </c>
      <c r="C866" s="6"/>
      <c r="D866" s="93">
        <f>D867/3.2/3.8</f>
        <v>19782.236842105263</v>
      </c>
      <c r="E866" s="93"/>
      <c r="F866" s="93"/>
      <c r="G866" s="93"/>
    </row>
    <row r="867" spans="1:9" hidden="1" x14ac:dyDescent="0.25">
      <c r="A867" s="4">
        <v>1</v>
      </c>
      <c r="B867" s="152" t="s">
        <v>191</v>
      </c>
      <c r="C867" s="6"/>
      <c r="D867" s="93">
        <v>240552</v>
      </c>
      <c r="E867" s="93"/>
      <c r="F867" s="93"/>
      <c r="G867" s="93"/>
      <c r="H867" s="275"/>
      <c r="I867" s="275"/>
    </row>
    <row r="868" spans="1:9" ht="30" hidden="1" x14ac:dyDescent="0.25">
      <c r="A868" s="4">
        <v>1</v>
      </c>
      <c r="B868" s="24" t="s">
        <v>145</v>
      </c>
      <c r="C868" s="6"/>
      <c r="D868" s="93"/>
      <c r="E868" s="93"/>
      <c r="F868" s="93"/>
      <c r="G868" s="93"/>
    </row>
    <row r="869" spans="1:9" hidden="1" x14ac:dyDescent="0.25">
      <c r="A869" s="4">
        <v>1</v>
      </c>
      <c r="B869" s="153" t="s">
        <v>208</v>
      </c>
      <c r="C869" s="6"/>
      <c r="D869" s="93"/>
      <c r="E869" s="93"/>
      <c r="F869" s="93"/>
      <c r="G869" s="93"/>
    </row>
    <row r="870" spans="1:9" hidden="1" x14ac:dyDescent="0.25">
      <c r="A870" s="4">
        <v>1</v>
      </c>
      <c r="B870" s="229" t="s">
        <v>268</v>
      </c>
      <c r="C870" s="6"/>
      <c r="D870" s="93"/>
      <c r="E870" s="93"/>
      <c r="F870" s="93"/>
      <c r="G870" s="93"/>
    </row>
    <row r="871" spans="1:9" hidden="1" x14ac:dyDescent="0.25">
      <c r="A871" s="4">
        <v>1</v>
      </c>
      <c r="B871" s="17" t="s">
        <v>197</v>
      </c>
      <c r="C871" s="6"/>
      <c r="D871" s="78">
        <f>D843+ROUND(D866*3.2,0)+D868</f>
        <v>73468.263157894733</v>
      </c>
      <c r="E871" s="93"/>
      <c r="F871" s="93"/>
      <c r="G871" s="93"/>
    </row>
    <row r="872" spans="1:9" ht="15.75" hidden="1" thickBot="1" x14ac:dyDescent="0.3">
      <c r="A872" s="4">
        <v>1</v>
      </c>
      <c r="B872" s="95" t="s">
        <v>11</v>
      </c>
      <c r="C872" s="98"/>
      <c r="D872" s="276"/>
      <c r="E872" s="276"/>
      <c r="F872" s="276"/>
      <c r="G872" s="276"/>
    </row>
    <row r="873" spans="1:9" ht="21.75" hidden="1" customHeight="1" x14ac:dyDescent="0.25">
      <c r="A873" s="4">
        <v>1</v>
      </c>
      <c r="B873" s="277" t="s">
        <v>201</v>
      </c>
      <c r="C873" s="242"/>
      <c r="D873" s="93"/>
      <c r="E873" s="93"/>
      <c r="F873" s="93"/>
      <c r="G873" s="93"/>
    </row>
    <row r="874" spans="1:9" s="4" customFormat="1" hidden="1" x14ac:dyDescent="0.25">
      <c r="A874" s="4">
        <v>1</v>
      </c>
      <c r="B874" s="15" t="s">
        <v>199</v>
      </c>
      <c r="C874" s="6"/>
      <c r="D874" s="93"/>
      <c r="E874" s="93"/>
      <c r="F874" s="93"/>
      <c r="G874" s="93"/>
      <c r="I874" s="3"/>
    </row>
    <row r="875" spans="1:9" s="4" customFormat="1" hidden="1" x14ac:dyDescent="0.25">
      <c r="A875" s="4">
        <v>1</v>
      </c>
      <c r="B875" s="16" t="s">
        <v>146</v>
      </c>
      <c r="C875" s="6"/>
      <c r="D875" s="93">
        <f>D876+D877+D878+D879</f>
        <v>20000</v>
      </c>
      <c r="E875" s="93"/>
      <c r="F875" s="93"/>
      <c r="G875" s="93"/>
      <c r="I875" s="3"/>
    </row>
    <row r="876" spans="1:9" s="4" customFormat="1" hidden="1" x14ac:dyDescent="0.25">
      <c r="A876" s="4">
        <v>1</v>
      </c>
      <c r="B876" s="16" t="s">
        <v>192</v>
      </c>
      <c r="C876" s="6"/>
      <c r="D876" s="93"/>
      <c r="E876" s="93"/>
      <c r="F876" s="93"/>
      <c r="G876" s="93"/>
      <c r="I876" s="3"/>
    </row>
    <row r="877" spans="1:9" s="4" customFormat="1" ht="30" hidden="1" x14ac:dyDescent="0.25">
      <c r="A877" s="4">
        <v>1</v>
      </c>
      <c r="B877" s="16" t="s">
        <v>227</v>
      </c>
      <c r="C877" s="6"/>
      <c r="D877" s="93">
        <v>3000</v>
      </c>
      <c r="E877" s="93"/>
      <c r="F877" s="93"/>
      <c r="G877" s="93"/>
      <c r="I877" s="3"/>
    </row>
    <row r="878" spans="1:9" s="4" customFormat="1" ht="30" hidden="1" x14ac:dyDescent="0.25">
      <c r="A878" s="4">
        <v>1</v>
      </c>
      <c r="B878" s="16" t="s">
        <v>228</v>
      </c>
      <c r="C878" s="6"/>
      <c r="D878" s="93"/>
      <c r="E878" s="93"/>
      <c r="F878" s="93"/>
      <c r="G878" s="93"/>
      <c r="I878" s="3"/>
    </row>
    <row r="879" spans="1:9" s="4" customFormat="1" hidden="1" x14ac:dyDescent="0.25">
      <c r="A879" s="4">
        <v>1</v>
      </c>
      <c r="B879" s="16" t="s">
        <v>229</v>
      </c>
      <c r="C879" s="6"/>
      <c r="D879" s="93">
        <v>17000</v>
      </c>
      <c r="E879" s="93"/>
      <c r="F879" s="93"/>
      <c r="G879" s="93"/>
      <c r="I879" s="3"/>
    </row>
    <row r="880" spans="1:9" s="4" customFormat="1" hidden="1" x14ac:dyDescent="0.25">
      <c r="A880" s="4">
        <v>1</v>
      </c>
      <c r="B880" s="24" t="s">
        <v>144</v>
      </c>
      <c r="C880" s="6"/>
      <c r="D880" s="93">
        <v>59000</v>
      </c>
      <c r="E880" s="93"/>
      <c r="F880" s="93"/>
      <c r="G880" s="93"/>
      <c r="I880" s="3"/>
    </row>
    <row r="881" spans="1:9" s="4" customFormat="1" hidden="1" x14ac:dyDescent="0.25">
      <c r="A881" s="4">
        <v>1</v>
      </c>
      <c r="B881" s="152" t="s">
        <v>191</v>
      </c>
      <c r="C881" s="6"/>
      <c r="D881" s="93"/>
      <c r="E881" s="93"/>
      <c r="F881" s="93"/>
      <c r="G881" s="93"/>
      <c r="I881" s="3"/>
    </row>
    <row r="882" spans="1:9" s="4" customFormat="1" hidden="1" x14ac:dyDescent="0.25">
      <c r="A882" s="4">
        <v>1</v>
      </c>
      <c r="B882" s="17" t="s">
        <v>165</v>
      </c>
      <c r="C882" s="6"/>
      <c r="D882" s="78">
        <f>D875+ROUND(D880*3.2,0)</f>
        <v>208800</v>
      </c>
      <c r="E882" s="93"/>
      <c r="F882" s="93"/>
      <c r="G882" s="93"/>
      <c r="H882" s="248"/>
      <c r="I882" s="3"/>
    </row>
    <row r="883" spans="1:9" s="4" customFormat="1" hidden="1" x14ac:dyDescent="0.25">
      <c r="A883" s="4">
        <v>1</v>
      </c>
      <c r="B883" s="15" t="s">
        <v>198</v>
      </c>
      <c r="C883" s="6"/>
      <c r="D883" s="93"/>
      <c r="E883" s="93"/>
      <c r="F883" s="93"/>
      <c r="G883" s="93"/>
      <c r="H883" s="248"/>
      <c r="I883" s="3"/>
    </row>
    <row r="884" spans="1:9" s="4" customFormat="1" hidden="1" x14ac:dyDescent="0.25">
      <c r="A884" s="4">
        <v>1</v>
      </c>
      <c r="B884" s="16" t="s">
        <v>146</v>
      </c>
      <c r="C884" s="6"/>
      <c r="D884" s="93">
        <f>D885+D886+D893+D901+D902+D903+D904+D905</f>
        <v>59974</v>
      </c>
      <c r="E884" s="93"/>
      <c r="F884" s="93"/>
      <c r="G884" s="93"/>
      <c r="H884" s="248"/>
      <c r="I884" s="3"/>
    </row>
    <row r="885" spans="1:9" s="4" customFormat="1" hidden="1" x14ac:dyDescent="0.25">
      <c r="A885" s="4">
        <v>1</v>
      </c>
      <c r="B885" s="16" t="s">
        <v>192</v>
      </c>
      <c r="C885" s="6"/>
      <c r="D885" s="93"/>
      <c r="E885" s="93"/>
      <c r="F885" s="93"/>
      <c r="G885" s="93"/>
      <c r="H885" s="248"/>
      <c r="I885" s="3"/>
    </row>
    <row r="886" spans="1:9" s="4" customFormat="1" ht="30" hidden="1" x14ac:dyDescent="0.25">
      <c r="A886" s="4">
        <v>1</v>
      </c>
      <c r="B886" s="16" t="s">
        <v>193</v>
      </c>
      <c r="C886" s="6"/>
      <c r="D886" s="110">
        <f>D887+D888+D889+D891</f>
        <v>1292</v>
      </c>
      <c r="E886" s="93"/>
      <c r="F886" s="93"/>
      <c r="G886" s="93"/>
      <c r="H886" s="248"/>
      <c r="I886" s="3"/>
    </row>
    <row r="887" spans="1:9" s="4" customFormat="1" ht="30" hidden="1" x14ac:dyDescent="0.25">
      <c r="A887" s="4">
        <v>1</v>
      </c>
      <c r="B887" s="16" t="s">
        <v>194</v>
      </c>
      <c r="C887" s="6"/>
      <c r="D887" s="110"/>
      <c r="E887" s="93"/>
      <c r="F887" s="93"/>
      <c r="G887" s="93"/>
      <c r="H887" s="248"/>
      <c r="I887" s="3"/>
    </row>
    <row r="888" spans="1:9" s="4" customFormat="1" ht="30" hidden="1" x14ac:dyDescent="0.25">
      <c r="A888" s="4">
        <v>1</v>
      </c>
      <c r="B888" s="16" t="s">
        <v>195</v>
      </c>
      <c r="C888" s="6"/>
      <c r="D888" s="110"/>
      <c r="E888" s="93"/>
      <c r="F888" s="93"/>
      <c r="G888" s="93"/>
      <c r="H888" s="248"/>
      <c r="I888" s="3"/>
    </row>
    <row r="889" spans="1:9" s="4" customFormat="1" ht="45" hidden="1" x14ac:dyDescent="0.25">
      <c r="A889" s="4">
        <v>1</v>
      </c>
      <c r="B889" s="16" t="s">
        <v>262</v>
      </c>
      <c r="C889" s="6"/>
      <c r="D889" s="110">
        <v>671</v>
      </c>
      <c r="E889" s="93"/>
      <c r="F889" s="93"/>
      <c r="G889" s="93"/>
      <c r="H889" s="248"/>
      <c r="I889" s="3"/>
    </row>
    <row r="890" spans="1:9" s="4" customFormat="1" hidden="1" x14ac:dyDescent="0.25">
      <c r="A890" s="4">
        <v>1</v>
      </c>
      <c r="B890" s="197" t="s">
        <v>263</v>
      </c>
      <c r="C890" s="6"/>
      <c r="D890" s="110">
        <v>78</v>
      </c>
      <c r="E890" s="93"/>
      <c r="F890" s="93"/>
      <c r="G890" s="93"/>
      <c r="H890" s="248"/>
      <c r="I890" s="3"/>
    </row>
    <row r="891" spans="1:9" s="4" customFormat="1" ht="30" hidden="1" x14ac:dyDescent="0.25">
      <c r="A891" s="4">
        <v>1</v>
      </c>
      <c r="B891" s="16" t="s">
        <v>264</v>
      </c>
      <c r="C891" s="6"/>
      <c r="D891" s="110">
        <v>621</v>
      </c>
      <c r="E891" s="93"/>
      <c r="F891" s="93"/>
      <c r="G891" s="93"/>
      <c r="H891" s="248"/>
      <c r="I891" s="3"/>
    </row>
    <row r="892" spans="1:9" s="4" customFormat="1" hidden="1" x14ac:dyDescent="0.25">
      <c r="A892" s="4">
        <v>1</v>
      </c>
      <c r="B892" s="197" t="s">
        <v>263</v>
      </c>
      <c r="C892" s="6"/>
      <c r="D892" s="110">
        <v>72</v>
      </c>
      <c r="E892" s="93"/>
      <c r="F892" s="93"/>
      <c r="G892" s="93"/>
      <c r="H892" s="248"/>
      <c r="I892" s="3"/>
    </row>
    <row r="893" spans="1:9" s="4" customFormat="1" ht="30" hidden="1" x14ac:dyDescent="0.25">
      <c r="A893" s="4">
        <v>1</v>
      </c>
      <c r="B893" s="16" t="s">
        <v>230</v>
      </c>
      <c r="C893" s="6"/>
      <c r="D893" s="110">
        <f>D894+D895+D897+D899</f>
        <v>58682</v>
      </c>
      <c r="E893" s="93"/>
      <c r="F893" s="93"/>
      <c r="G893" s="93"/>
      <c r="H893" s="248"/>
      <c r="I893" s="3"/>
    </row>
    <row r="894" spans="1:9" s="4" customFormat="1" ht="30" hidden="1" x14ac:dyDescent="0.25">
      <c r="A894" s="4">
        <v>1</v>
      </c>
      <c r="B894" s="16" t="s">
        <v>231</v>
      </c>
      <c r="C894" s="6"/>
      <c r="D894" s="110"/>
      <c r="E894" s="93"/>
      <c r="F894" s="93"/>
      <c r="G894" s="93"/>
      <c r="H894" s="248"/>
      <c r="I894" s="3"/>
    </row>
    <row r="895" spans="1:9" s="4" customFormat="1" ht="60" hidden="1" x14ac:dyDescent="0.25">
      <c r="A895" s="4">
        <v>1</v>
      </c>
      <c r="B895" s="16" t="s">
        <v>265</v>
      </c>
      <c r="C895" s="6"/>
      <c r="D895" s="110">
        <f>66714-11127</f>
        <v>55587</v>
      </c>
      <c r="E895" s="93"/>
      <c r="F895" s="93"/>
      <c r="G895" s="93"/>
      <c r="H895" s="248"/>
      <c r="I895" s="3"/>
    </row>
    <row r="896" spans="1:9" s="4" customFormat="1" hidden="1" x14ac:dyDescent="0.25">
      <c r="A896" s="4">
        <v>1</v>
      </c>
      <c r="B896" s="197" t="s">
        <v>263</v>
      </c>
      <c r="C896" s="6"/>
      <c r="D896" s="110">
        <v>14621</v>
      </c>
      <c r="E896" s="93"/>
      <c r="F896" s="93"/>
      <c r="G896" s="93"/>
      <c r="H896" s="248"/>
      <c r="I896" s="3"/>
    </row>
    <row r="897" spans="1:9" s="4" customFormat="1" ht="45" hidden="1" x14ac:dyDescent="0.25">
      <c r="A897" s="4">
        <v>1</v>
      </c>
      <c r="B897" s="16" t="s">
        <v>266</v>
      </c>
      <c r="C897" s="6"/>
      <c r="D897" s="110">
        <v>3095</v>
      </c>
      <c r="E897" s="93"/>
      <c r="F897" s="93"/>
      <c r="G897" s="93"/>
      <c r="H897" s="248"/>
      <c r="I897" s="3"/>
    </row>
    <row r="898" spans="1:9" s="4" customFormat="1" hidden="1" x14ac:dyDescent="0.25">
      <c r="A898" s="4">
        <v>1</v>
      </c>
      <c r="B898" s="197" t="s">
        <v>263</v>
      </c>
      <c r="C898" s="6"/>
      <c r="D898" s="110">
        <v>2651</v>
      </c>
      <c r="E898" s="93"/>
      <c r="F898" s="93"/>
      <c r="G898" s="93"/>
      <c r="H898" s="248"/>
      <c r="I898" s="3"/>
    </row>
    <row r="899" spans="1:9" s="4" customFormat="1" ht="30" hidden="1" x14ac:dyDescent="0.25">
      <c r="A899" s="4">
        <v>1</v>
      </c>
      <c r="B899" s="16" t="s">
        <v>232</v>
      </c>
      <c r="C899" s="6"/>
      <c r="D899" s="110"/>
      <c r="E899" s="93"/>
      <c r="F899" s="93"/>
      <c r="G899" s="93"/>
      <c r="H899" s="248"/>
      <c r="I899" s="3"/>
    </row>
    <row r="900" spans="1:9" s="4" customFormat="1" hidden="1" x14ac:dyDescent="0.25">
      <c r="A900" s="4">
        <v>1</v>
      </c>
      <c r="B900" s="197" t="s">
        <v>263</v>
      </c>
      <c r="C900" s="6"/>
      <c r="D900" s="110"/>
      <c r="E900" s="93"/>
      <c r="F900" s="93"/>
      <c r="G900" s="93"/>
      <c r="H900" s="248"/>
      <c r="I900" s="3"/>
    </row>
    <row r="901" spans="1:9" s="4" customFormat="1" ht="36" hidden="1" customHeight="1" x14ac:dyDescent="0.25">
      <c r="A901" s="4">
        <v>1</v>
      </c>
      <c r="B901" s="16" t="s">
        <v>233</v>
      </c>
      <c r="C901" s="6"/>
      <c r="D901" s="110"/>
      <c r="E901" s="93"/>
      <c r="F901" s="93"/>
      <c r="G901" s="93"/>
      <c r="H901" s="248"/>
      <c r="I901" s="3"/>
    </row>
    <row r="902" spans="1:9" s="4" customFormat="1" ht="30" hidden="1" x14ac:dyDescent="0.25">
      <c r="A902" s="4">
        <v>1</v>
      </c>
      <c r="B902" s="16" t="s">
        <v>234</v>
      </c>
      <c r="C902" s="6"/>
      <c r="D902" s="110"/>
      <c r="E902" s="93"/>
      <c r="F902" s="93"/>
      <c r="G902" s="93"/>
      <c r="H902" s="248"/>
      <c r="I902" s="3"/>
    </row>
    <row r="903" spans="1:9" s="4" customFormat="1" ht="30" hidden="1" x14ac:dyDescent="0.25">
      <c r="A903" s="4">
        <v>1</v>
      </c>
      <c r="B903" s="16" t="s">
        <v>235</v>
      </c>
      <c r="C903" s="6"/>
      <c r="D903" s="110"/>
      <c r="E903" s="93"/>
      <c r="F903" s="93"/>
      <c r="G903" s="93"/>
      <c r="H903" s="248"/>
      <c r="I903" s="3"/>
    </row>
    <row r="904" spans="1:9" s="4" customFormat="1" hidden="1" x14ac:dyDescent="0.25">
      <c r="A904" s="4">
        <v>1</v>
      </c>
      <c r="B904" s="16" t="s">
        <v>236</v>
      </c>
      <c r="C904" s="6"/>
      <c r="D904" s="93"/>
      <c r="E904" s="93"/>
      <c r="F904" s="93"/>
      <c r="G904" s="93"/>
      <c r="H904" s="248"/>
      <c r="I904" s="3"/>
    </row>
    <row r="905" spans="1:9" s="4" customFormat="1" hidden="1" x14ac:dyDescent="0.25">
      <c r="A905" s="4">
        <v>1</v>
      </c>
      <c r="B905" s="16" t="s">
        <v>271</v>
      </c>
      <c r="C905" s="6"/>
      <c r="D905" s="93"/>
      <c r="E905" s="93"/>
      <c r="F905" s="93"/>
      <c r="G905" s="93"/>
      <c r="H905" s="248"/>
      <c r="I905" s="3"/>
    </row>
    <row r="906" spans="1:9" s="4" customFormat="1" hidden="1" x14ac:dyDescent="0.25">
      <c r="A906" s="4">
        <v>1</v>
      </c>
      <c r="B906" s="152" t="s">
        <v>282</v>
      </c>
      <c r="C906" s="6"/>
      <c r="D906" s="93"/>
      <c r="E906" s="93"/>
      <c r="F906" s="93"/>
      <c r="G906" s="93"/>
      <c r="H906" s="248"/>
      <c r="I906" s="3"/>
    </row>
    <row r="907" spans="1:9" s="4" customFormat="1" hidden="1" x14ac:dyDescent="0.25">
      <c r="A907" s="4">
        <v>1</v>
      </c>
      <c r="B907" s="24" t="s">
        <v>144</v>
      </c>
      <c r="C907" s="6"/>
      <c r="D907" s="93"/>
      <c r="E907" s="93"/>
      <c r="F907" s="93"/>
      <c r="G907" s="93"/>
      <c r="H907" s="248"/>
      <c r="I907" s="3"/>
    </row>
    <row r="908" spans="1:9" s="4" customFormat="1" hidden="1" x14ac:dyDescent="0.25">
      <c r="A908" s="4">
        <v>1</v>
      </c>
      <c r="B908" s="152" t="s">
        <v>191</v>
      </c>
      <c r="C908" s="6"/>
      <c r="D908" s="93"/>
      <c r="E908" s="93"/>
      <c r="F908" s="93"/>
      <c r="G908" s="93"/>
      <c r="H908" s="248"/>
      <c r="I908" s="3"/>
    </row>
    <row r="909" spans="1:9" s="4" customFormat="1" ht="30" hidden="1" x14ac:dyDescent="0.25">
      <c r="A909" s="4">
        <v>1</v>
      </c>
      <c r="B909" s="24" t="s">
        <v>145</v>
      </c>
      <c r="C909" s="6"/>
      <c r="D909" s="93">
        <v>13860</v>
      </c>
      <c r="E909" s="93"/>
      <c r="F909" s="93"/>
      <c r="G909" s="93"/>
      <c r="H909" s="248"/>
      <c r="I909" s="3"/>
    </row>
    <row r="910" spans="1:9" s="4" customFormat="1" hidden="1" x14ac:dyDescent="0.25">
      <c r="A910" s="4">
        <v>1</v>
      </c>
      <c r="B910" s="153" t="s">
        <v>208</v>
      </c>
      <c r="C910" s="6"/>
      <c r="D910" s="93"/>
      <c r="E910" s="93"/>
      <c r="F910" s="93"/>
      <c r="G910" s="93"/>
      <c r="H910" s="248"/>
      <c r="I910" s="3"/>
    </row>
    <row r="911" spans="1:9" s="4" customFormat="1" hidden="1" x14ac:dyDescent="0.25">
      <c r="A911" s="4">
        <v>1</v>
      </c>
      <c r="B911" s="229" t="s">
        <v>268</v>
      </c>
      <c r="C911" s="6"/>
      <c r="D911" s="93"/>
      <c r="E911" s="93"/>
      <c r="F911" s="93"/>
      <c r="G911" s="93"/>
      <c r="H911" s="248"/>
      <c r="I911" s="3"/>
    </row>
    <row r="912" spans="1:9" s="4" customFormat="1" hidden="1" x14ac:dyDescent="0.25">
      <c r="A912" s="4">
        <v>1</v>
      </c>
      <c r="B912" s="17" t="s">
        <v>197</v>
      </c>
      <c r="C912" s="6"/>
      <c r="D912" s="78">
        <f>D884+ROUND(D907*3.2,0)+D909</f>
        <v>73834</v>
      </c>
      <c r="E912" s="93"/>
      <c r="F912" s="93"/>
      <c r="G912" s="93"/>
      <c r="H912" s="248"/>
      <c r="I912" s="3"/>
    </row>
    <row r="913" spans="1:9" s="4" customFormat="1" ht="16.5" hidden="1" customHeight="1" x14ac:dyDescent="0.25">
      <c r="A913" s="4">
        <v>1</v>
      </c>
      <c r="B913" s="239" t="s">
        <v>196</v>
      </c>
      <c r="C913" s="77"/>
      <c r="D913" s="78">
        <f>D882+D912</f>
        <v>282634</v>
      </c>
      <c r="E913" s="93"/>
      <c r="F913" s="93"/>
      <c r="G913" s="93"/>
      <c r="H913" s="248"/>
      <c r="I913" s="3"/>
    </row>
    <row r="914" spans="1:9" s="4" customFormat="1" hidden="1" x14ac:dyDescent="0.25">
      <c r="A914" s="4">
        <v>1</v>
      </c>
      <c r="B914" s="142" t="s">
        <v>147</v>
      </c>
      <c r="C914" s="164"/>
      <c r="D914" s="78"/>
      <c r="E914" s="93"/>
      <c r="F914" s="93"/>
      <c r="G914" s="93"/>
    </row>
    <row r="915" spans="1:9" s="4" customFormat="1" hidden="1" x14ac:dyDescent="0.25">
      <c r="A915" s="4">
        <v>1</v>
      </c>
      <c r="B915" s="10" t="s">
        <v>61</v>
      </c>
      <c r="C915" s="164"/>
      <c r="D915" s="93">
        <v>2000</v>
      </c>
      <c r="E915" s="93"/>
      <c r="F915" s="93"/>
      <c r="G915" s="93"/>
    </row>
    <row r="916" spans="1:9" s="4" customFormat="1" hidden="1" x14ac:dyDescent="0.25">
      <c r="A916" s="4">
        <v>1</v>
      </c>
      <c r="B916" s="72" t="s">
        <v>8</v>
      </c>
      <c r="C916" s="117"/>
      <c r="D916" s="117"/>
      <c r="E916" s="93"/>
      <c r="F916" s="93"/>
      <c r="G916" s="93"/>
    </row>
    <row r="917" spans="1:9" s="4" customFormat="1" hidden="1" x14ac:dyDescent="0.25">
      <c r="A917" s="4">
        <v>1</v>
      </c>
      <c r="B917" s="20" t="s">
        <v>98</v>
      </c>
      <c r="C917" s="117"/>
      <c r="D917" s="117"/>
      <c r="E917" s="93"/>
      <c r="F917" s="93"/>
      <c r="G917" s="93"/>
    </row>
    <row r="918" spans="1:9" s="4" customFormat="1" hidden="1" x14ac:dyDescent="0.25">
      <c r="A918" s="4">
        <v>1</v>
      </c>
      <c r="B918" s="131" t="s">
        <v>173</v>
      </c>
      <c r="C918" s="8">
        <v>240</v>
      </c>
      <c r="D918" s="93">
        <v>950</v>
      </c>
      <c r="E918" s="12">
        <v>8</v>
      </c>
      <c r="F918" s="93">
        <f>ROUND(G918/C918,0)</f>
        <v>32</v>
      </c>
      <c r="G918" s="93">
        <f>ROUND(D918*E918,0)</f>
        <v>7600</v>
      </c>
    </row>
    <row r="919" spans="1:9" s="4" customFormat="1" hidden="1" x14ac:dyDescent="0.25">
      <c r="A919" s="4">
        <v>1</v>
      </c>
      <c r="B919" s="131" t="s">
        <v>13</v>
      </c>
      <c r="C919" s="8">
        <v>240</v>
      </c>
      <c r="D919" s="93">
        <v>40</v>
      </c>
      <c r="E919" s="12">
        <v>3</v>
      </c>
      <c r="F919" s="93">
        <f>ROUND(G919/C919,0)</f>
        <v>1</v>
      </c>
      <c r="G919" s="93">
        <f>ROUND(D919*E919,0)</f>
        <v>120</v>
      </c>
    </row>
    <row r="920" spans="1:9" s="4" customFormat="1" ht="18.75" hidden="1" customHeight="1" x14ac:dyDescent="0.25">
      <c r="A920" s="4">
        <v>1</v>
      </c>
      <c r="B920" s="70" t="s">
        <v>174</v>
      </c>
      <c r="C920" s="8"/>
      <c r="D920" s="243">
        <f>D918+D919</f>
        <v>990</v>
      </c>
      <c r="E920" s="244">
        <f>G920/D920</f>
        <v>7.7979797979797976</v>
      </c>
      <c r="F920" s="243">
        <f>F918+F919</f>
        <v>33</v>
      </c>
      <c r="G920" s="243">
        <f>G918+G919</f>
        <v>7720</v>
      </c>
    </row>
    <row r="921" spans="1:9" s="4" customFormat="1" ht="18.75" hidden="1" customHeight="1" x14ac:dyDescent="0.25">
      <c r="A921" s="4">
        <v>1</v>
      </c>
      <c r="B921" s="133" t="s">
        <v>141</v>
      </c>
      <c r="C921" s="8"/>
      <c r="D921" s="78">
        <f>D920</f>
        <v>990</v>
      </c>
      <c r="E921" s="7">
        <f>E920</f>
        <v>7.7979797979797976</v>
      </c>
      <c r="F921" s="78">
        <f>F920</f>
        <v>33</v>
      </c>
      <c r="G921" s="78">
        <f>G920</f>
        <v>7720</v>
      </c>
    </row>
    <row r="922" spans="1:9" ht="15.75" hidden="1" thickBot="1" x14ac:dyDescent="0.3">
      <c r="A922" s="4">
        <v>1</v>
      </c>
      <c r="B922" s="95" t="s">
        <v>11</v>
      </c>
      <c r="C922" s="95"/>
      <c r="D922" s="278"/>
      <c r="E922" s="278"/>
      <c r="F922" s="278"/>
      <c r="G922" s="278"/>
      <c r="I922" s="4"/>
    </row>
    <row r="923" spans="1:9" hidden="1" x14ac:dyDescent="0.25">
      <c r="A923" s="4">
        <v>1</v>
      </c>
      <c r="B923" s="260"/>
      <c r="C923" s="8"/>
      <c r="D923" s="236"/>
      <c r="E923" s="236"/>
      <c r="F923" s="236"/>
      <c r="G923" s="236"/>
      <c r="I923" s="4"/>
    </row>
    <row r="924" spans="1:9" ht="30" hidden="1" customHeight="1" x14ac:dyDescent="0.25">
      <c r="A924" s="4">
        <v>1</v>
      </c>
      <c r="B924" s="31" t="s">
        <v>202</v>
      </c>
      <c r="C924" s="8"/>
      <c r="D924" s="93"/>
      <c r="E924" s="93"/>
      <c r="F924" s="93"/>
      <c r="G924" s="93"/>
    </row>
    <row r="925" spans="1:9" hidden="1" x14ac:dyDescent="0.25">
      <c r="A925" s="4">
        <v>1</v>
      </c>
      <c r="B925" s="15" t="s">
        <v>199</v>
      </c>
      <c r="C925" s="6"/>
      <c r="D925" s="93"/>
      <c r="E925" s="93"/>
      <c r="F925" s="93"/>
      <c r="G925" s="93"/>
    </row>
    <row r="926" spans="1:9" hidden="1" x14ac:dyDescent="0.25">
      <c r="A926" s="4">
        <v>1</v>
      </c>
      <c r="B926" s="16" t="s">
        <v>146</v>
      </c>
      <c r="C926" s="6"/>
      <c r="D926" s="93">
        <f>D927+D928+D929+D930</f>
        <v>12975</v>
      </c>
      <c r="E926" s="93"/>
      <c r="F926" s="93"/>
      <c r="G926" s="93"/>
    </row>
    <row r="927" spans="1:9" hidden="1" x14ac:dyDescent="0.25">
      <c r="A927" s="4">
        <v>1</v>
      </c>
      <c r="B927" s="16" t="s">
        <v>192</v>
      </c>
      <c r="C927" s="6"/>
      <c r="D927" s="93">
        <v>5955</v>
      </c>
      <c r="E927" s="93"/>
      <c r="F927" s="93"/>
      <c r="G927" s="93"/>
    </row>
    <row r="928" spans="1:9" ht="30" hidden="1" x14ac:dyDescent="0.25">
      <c r="A928" s="4">
        <v>1</v>
      </c>
      <c r="B928" s="16" t="s">
        <v>227</v>
      </c>
      <c r="C928" s="6"/>
      <c r="D928" s="93"/>
      <c r="E928" s="93"/>
      <c r="F928" s="93"/>
      <c r="G928" s="93"/>
    </row>
    <row r="929" spans="1:8" ht="30" hidden="1" x14ac:dyDescent="0.25">
      <c r="A929" s="4">
        <v>1</v>
      </c>
      <c r="B929" s="16" t="s">
        <v>228</v>
      </c>
      <c r="C929" s="6"/>
      <c r="D929" s="93"/>
      <c r="E929" s="93"/>
      <c r="F929" s="93"/>
      <c r="G929" s="93"/>
    </row>
    <row r="930" spans="1:8" hidden="1" x14ac:dyDescent="0.25">
      <c r="A930" s="4">
        <v>1</v>
      </c>
      <c r="B930" s="16" t="s">
        <v>229</v>
      </c>
      <c r="C930" s="6"/>
      <c r="D930" s="93">
        <v>7020</v>
      </c>
      <c r="E930" s="93"/>
      <c r="F930" s="93"/>
      <c r="G930" s="93"/>
    </row>
    <row r="931" spans="1:8" hidden="1" x14ac:dyDescent="0.25">
      <c r="A931" s="4">
        <v>1</v>
      </c>
      <c r="B931" s="24" t="s">
        <v>144</v>
      </c>
      <c r="C931" s="6"/>
      <c r="D931" s="93">
        <v>76125</v>
      </c>
      <c r="E931" s="93"/>
      <c r="F931" s="93"/>
      <c r="G931" s="93"/>
    </row>
    <row r="932" spans="1:8" hidden="1" x14ac:dyDescent="0.25">
      <c r="A932" s="4">
        <v>1</v>
      </c>
      <c r="B932" s="152" t="s">
        <v>191</v>
      </c>
      <c r="C932" s="6"/>
      <c r="D932" s="93"/>
      <c r="E932" s="93"/>
      <c r="F932" s="93"/>
      <c r="G932" s="93"/>
    </row>
    <row r="933" spans="1:8" hidden="1" x14ac:dyDescent="0.25">
      <c r="A933" s="4">
        <v>1</v>
      </c>
      <c r="B933" s="17" t="s">
        <v>165</v>
      </c>
      <c r="C933" s="6"/>
      <c r="D933" s="78">
        <f>D926+ROUND(D931*3.2,0)</f>
        <v>256575</v>
      </c>
      <c r="E933" s="93"/>
      <c r="F933" s="93"/>
      <c r="G933" s="93"/>
      <c r="H933" s="237"/>
    </row>
    <row r="934" spans="1:8" hidden="1" x14ac:dyDescent="0.25">
      <c r="A934" s="4">
        <v>1</v>
      </c>
      <c r="B934" s="15" t="s">
        <v>198</v>
      </c>
      <c r="C934" s="6"/>
      <c r="D934" s="93"/>
      <c r="E934" s="93"/>
      <c r="F934" s="93"/>
      <c r="G934" s="93"/>
      <c r="H934" s="237"/>
    </row>
    <row r="935" spans="1:8" hidden="1" x14ac:dyDescent="0.25">
      <c r="A935" s="4">
        <v>1</v>
      </c>
      <c r="B935" s="16" t="s">
        <v>146</v>
      </c>
      <c r="C935" s="6"/>
      <c r="D935" s="93">
        <f>D936+D937+D944+D952+D953+D954+D955+D956</f>
        <v>59823</v>
      </c>
      <c r="E935" s="93"/>
      <c r="F935" s="93"/>
      <c r="G935" s="93"/>
      <c r="H935" s="237"/>
    </row>
    <row r="936" spans="1:8" hidden="1" x14ac:dyDescent="0.25">
      <c r="A936" s="4">
        <v>1</v>
      </c>
      <c r="B936" s="16" t="s">
        <v>192</v>
      </c>
      <c r="C936" s="6"/>
      <c r="D936" s="93"/>
      <c r="E936" s="93"/>
      <c r="F936" s="93"/>
      <c r="G936" s="93"/>
      <c r="H936" s="237"/>
    </row>
    <row r="937" spans="1:8" ht="30" hidden="1" x14ac:dyDescent="0.25">
      <c r="A937" s="4">
        <v>1</v>
      </c>
      <c r="B937" s="16" t="s">
        <v>193</v>
      </c>
      <c r="C937" s="6"/>
      <c r="D937" s="110">
        <f>D938+D939+D940+D942</f>
        <v>1433</v>
      </c>
      <c r="E937" s="93"/>
      <c r="F937" s="93"/>
      <c r="G937" s="93"/>
      <c r="H937" s="237"/>
    </row>
    <row r="938" spans="1:8" ht="30" hidden="1" x14ac:dyDescent="0.25">
      <c r="A938" s="4">
        <v>1</v>
      </c>
      <c r="B938" s="16" t="s">
        <v>194</v>
      </c>
      <c r="C938" s="6"/>
      <c r="D938" s="110"/>
      <c r="E938" s="93"/>
      <c r="F938" s="93"/>
      <c r="G938" s="93"/>
      <c r="H938" s="237"/>
    </row>
    <row r="939" spans="1:8" ht="30" hidden="1" x14ac:dyDescent="0.25">
      <c r="A939" s="4">
        <v>1</v>
      </c>
      <c r="B939" s="16" t="s">
        <v>195</v>
      </c>
      <c r="C939" s="6"/>
      <c r="D939" s="110"/>
      <c r="E939" s="93"/>
      <c r="F939" s="93"/>
      <c r="G939" s="93"/>
      <c r="H939" s="237"/>
    </row>
    <row r="940" spans="1:8" ht="45" hidden="1" x14ac:dyDescent="0.25">
      <c r="A940" s="4">
        <v>1</v>
      </c>
      <c r="B940" s="16" t="s">
        <v>262</v>
      </c>
      <c r="C940" s="6"/>
      <c r="D940" s="110">
        <v>698</v>
      </c>
      <c r="E940" s="93"/>
      <c r="F940" s="93"/>
      <c r="G940" s="93"/>
      <c r="H940" s="237"/>
    </row>
    <row r="941" spans="1:8" hidden="1" x14ac:dyDescent="0.25">
      <c r="A941" s="4">
        <v>1</v>
      </c>
      <c r="B941" s="197" t="s">
        <v>263</v>
      </c>
      <c r="C941" s="6"/>
      <c r="D941" s="110">
        <v>81</v>
      </c>
      <c r="E941" s="93"/>
      <c r="F941" s="93"/>
      <c r="G941" s="93"/>
      <c r="H941" s="237"/>
    </row>
    <row r="942" spans="1:8" ht="30" hidden="1" x14ac:dyDescent="0.25">
      <c r="A942" s="4">
        <v>1</v>
      </c>
      <c r="B942" s="16" t="s">
        <v>264</v>
      </c>
      <c r="C942" s="6"/>
      <c r="D942" s="110">
        <v>735</v>
      </c>
      <c r="E942" s="93"/>
      <c r="F942" s="93"/>
      <c r="G942" s="93"/>
      <c r="H942" s="237"/>
    </row>
    <row r="943" spans="1:8" hidden="1" x14ac:dyDescent="0.25">
      <c r="A943" s="4">
        <v>1</v>
      </c>
      <c r="B943" s="197" t="s">
        <v>263</v>
      </c>
      <c r="C943" s="6"/>
      <c r="D943" s="110">
        <v>85</v>
      </c>
      <c r="E943" s="93"/>
      <c r="F943" s="93"/>
      <c r="G943" s="93"/>
      <c r="H943" s="237"/>
    </row>
    <row r="944" spans="1:8" ht="30" hidden="1" x14ac:dyDescent="0.25">
      <c r="A944" s="4">
        <v>1</v>
      </c>
      <c r="B944" s="16" t="s">
        <v>230</v>
      </c>
      <c r="C944" s="6"/>
      <c r="D944" s="110">
        <f>D945+D946+D948+D950</f>
        <v>58390</v>
      </c>
      <c r="E944" s="93"/>
      <c r="F944" s="93"/>
      <c r="G944" s="93"/>
      <c r="H944" s="237"/>
    </row>
    <row r="945" spans="1:8" ht="30" hidden="1" x14ac:dyDescent="0.25">
      <c r="A945" s="4">
        <v>1</v>
      </c>
      <c r="B945" s="16" t="s">
        <v>231</v>
      </c>
      <c r="C945" s="6"/>
      <c r="D945" s="110"/>
      <c r="E945" s="93"/>
      <c r="F945" s="93"/>
      <c r="G945" s="93"/>
      <c r="H945" s="237"/>
    </row>
    <row r="946" spans="1:8" ht="60" hidden="1" x14ac:dyDescent="0.25">
      <c r="A946" s="4">
        <v>1</v>
      </c>
      <c r="B946" s="16" t="s">
        <v>265</v>
      </c>
      <c r="C946" s="6"/>
      <c r="D946" s="110">
        <v>56230</v>
      </c>
      <c r="E946" s="93"/>
      <c r="F946" s="93"/>
      <c r="G946" s="93"/>
      <c r="H946" s="237"/>
    </row>
    <row r="947" spans="1:8" hidden="1" x14ac:dyDescent="0.25">
      <c r="A947" s="4">
        <v>1</v>
      </c>
      <c r="B947" s="197" t="s">
        <v>263</v>
      </c>
      <c r="C947" s="6"/>
      <c r="D947" s="110">
        <v>15600</v>
      </c>
      <c r="E947" s="93"/>
      <c r="F947" s="93"/>
      <c r="G947" s="93"/>
      <c r="H947" s="237"/>
    </row>
    <row r="948" spans="1:8" ht="30" hidden="1" customHeight="1" x14ac:dyDescent="0.25">
      <c r="A948" s="4">
        <v>1</v>
      </c>
      <c r="B948" s="16" t="s">
        <v>266</v>
      </c>
      <c r="C948" s="6"/>
      <c r="D948" s="110">
        <v>2160</v>
      </c>
      <c r="E948" s="93"/>
      <c r="F948" s="93"/>
      <c r="G948" s="93"/>
      <c r="H948" s="237"/>
    </row>
    <row r="949" spans="1:8" hidden="1" x14ac:dyDescent="0.25">
      <c r="A949" s="4">
        <v>1</v>
      </c>
      <c r="B949" s="197" t="s">
        <v>263</v>
      </c>
      <c r="C949" s="6"/>
      <c r="D949" s="110">
        <v>1530</v>
      </c>
      <c r="E949" s="93"/>
      <c r="F949" s="93"/>
      <c r="G949" s="93"/>
      <c r="H949" s="237"/>
    </row>
    <row r="950" spans="1:8" ht="30" hidden="1" x14ac:dyDescent="0.25">
      <c r="A950" s="4">
        <v>1</v>
      </c>
      <c r="B950" s="16" t="s">
        <v>232</v>
      </c>
      <c r="C950" s="6"/>
      <c r="D950" s="110"/>
      <c r="E950" s="93"/>
      <c r="F950" s="93"/>
      <c r="G950" s="93"/>
      <c r="H950" s="237"/>
    </row>
    <row r="951" spans="1:8" hidden="1" x14ac:dyDescent="0.25">
      <c r="A951" s="4">
        <v>1</v>
      </c>
      <c r="B951" s="197" t="s">
        <v>263</v>
      </c>
      <c r="C951" s="6"/>
      <c r="D951" s="110"/>
      <c r="E951" s="93"/>
      <c r="F951" s="93"/>
      <c r="G951" s="93"/>
      <c r="H951" s="237"/>
    </row>
    <row r="952" spans="1:8" ht="45" hidden="1" x14ac:dyDescent="0.25">
      <c r="A952" s="4">
        <v>1</v>
      </c>
      <c r="B952" s="16" t="s">
        <v>233</v>
      </c>
      <c r="C952" s="6"/>
      <c r="D952" s="110"/>
      <c r="E952" s="93"/>
      <c r="F952" s="93"/>
      <c r="G952" s="93"/>
      <c r="H952" s="237"/>
    </row>
    <row r="953" spans="1:8" ht="30" hidden="1" x14ac:dyDescent="0.25">
      <c r="A953" s="4">
        <v>1</v>
      </c>
      <c r="B953" s="16" t="s">
        <v>234</v>
      </c>
      <c r="C953" s="6"/>
      <c r="D953" s="110"/>
      <c r="E953" s="93"/>
      <c r="F953" s="93"/>
      <c r="G953" s="93"/>
      <c r="H953" s="237"/>
    </row>
    <row r="954" spans="1:8" ht="30" hidden="1" x14ac:dyDescent="0.25">
      <c r="A954" s="4">
        <v>1</v>
      </c>
      <c r="B954" s="16" t="s">
        <v>235</v>
      </c>
      <c r="C954" s="6"/>
      <c r="D954" s="110"/>
      <c r="E954" s="93"/>
      <c r="F954" s="93"/>
      <c r="G954" s="93"/>
      <c r="H954" s="237"/>
    </row>
    <row r="955" spans="1:8" hidden="1" x14ac:dyDescent="0.25">
      <c r="A955" s="4">
        <v>1</v>
      </c>
      <c r="B955" s="16" t="s">
        <v>236</v>
      </c>
      <c r="C955" s="6"/>
      <c r="D955" s="93"/>
      <c r="E955" s="93"/>
      <c r="F955" s="93"/>
      <c r="G955" s="93"/>
      <c r="H955" s="237"/>
    </row>
    <row r="956" spans="1:8" hidden="1" x14ac:dyDescent="0.25">
      <c r="A956" s="4">
        <v>1</v>
      </c>
      <c r="B956" s="16" t="s">
        <v>271</v>
      </c>
      <c r="C956" s="6"/>
      <c r="D956" s="93"/>
      <c r="E956" s="93"/>
      <c r="F956" s="93"/>
      <c r="G956" s="93"/>
      <c r="H956" s="237"/>
    </row>
    <row r="957" spans="1:8" hidden="1" x14ac:dyDescent="0.25">
      <c r="A957" s="4">
        <v>1</v>
      </c>
      <c r="B957" s="152" t="s">
        <v>282</v>
      </c>
      <c r="C957" s="6"/>
      <c r="D957" s="93"/>
      <c r="E957" s="93"/>
      <c r="F957" s="93"/>
      <c r="G957" s="93"/>
      <c r="H957" s="237"/>
    </row>
    <row r="958" spans="1:8" hidden="1" x14ac:dyDescent="0.25">
      <c r="A958" s="4">
        <v>1</v>
      </c>
      <c r="B958" s="24" t="s">
        <v>144</v>
      </c>
      <c r="C958" s="6"/>
      <c r="D958" s="93"/>
      <c r="E958" s="93"/>
      <c r="F958" s="93"/>
      <c r="G958" s="93"/>
      <c r="H958" s="237"/>
    </row>
    <row r="959" spans="1:8" hidden="1" x14ac:dyDescent="0.25">
      <c r="A959" s="4">
        <v>1</v>
      </c>
      <c r="B959" s="152" t="s">
        <v>191</v>
      </c>
      <c r="C959" s="6"/>
      <c r="D959" s="93"/>
      <c r="E959" s="93"/>
      <c r="F959" s="93"/>
      <c r="G959" s="93"/>
      <c r="H959" s="237"/>
    </row>
    <row r="960" spans="1:8" ht="30" hidden="1" x14ac:dyDescent="0.25">
      <c r="A960" s="4">
        <v>1</v>
      </c>
      <c r="B960" s="24" t="s">
        <v>145</v>
      </c>
      <c r="C960" s="6"/>
      <c r="D960" s="93">
        <v>22873</v>
      </c>
      <c r="E960" s="93"/>
      <c r="F960" s="93"/>
      <c r="G960" s="93"/>
      <c r="H960" s="237"/>
    </row>
    <row r="961" spans="1:9" hidden="1" x14ac:dyDescent="0.25">
      <c r="A961" s="4">
        <v>1</v>
      </c>
      <c r="B961" s="153" t="s">
        <v>208</v>
      </c>
      <c r="C961" s="6"/>
      <c r="D961" s="93"/>
      <c r="E961" s="93"/>
      <c r="F961" s="93"/>
      <c r="G961" s="93"/>
      <c r="H961" s="237"/>
    </row>
    <row r="962" spans="1:9" hidden="1" x14ac:dyDescent="0.25">
      <c r="A962" s="4">
        <v>1</v>
      </c>
      <c r="B962" s="229" t="s">
        <v>268</v>
      </c>
      <c r="C962" s="6"/>
      <c r="D962" s="93"/>
      <c r="E962" s="93"/>
      <c r="F962" s="93"/>
      <c r="G962" s="93"/>
      <c r="H962" s="237"/>
    </row>
    <row r="963" spans="1:9" hidden="1" x14ac:dyDescent="0.25">
      <c r="A963" s="4">
        <v>1</v>
      </c>
      <c r="B963" s="17" t="s">
        <v>197</v>
      </c>
      <c r="C963" s="6"/>
      <c r="D963" s="78">
        <f>D935+ROUND(D958*3.2,0)+D960</f>
        <v>82696</v>
      </c>
      <c r="E963" s="93"/>
      <c r="F963" s="93"/>
      <c r="G963" s="93"/>
      <c r="H963" s="237"/>
    </row>
    <row r="964" spans="1:9" ht="15" hidden="1" customHeight="1" x14ac:dyDescent="0.25">
      <c r="A964" s="4">
        <v>1</v>
      </c>
      <c r="B964" s="239" t="s">
        <v>196</v>
      </c>
      <c r="C964" s="77"/>
      <c r="D964" s="78">
        <f>D933+D963</f>
        <v>339271</v>
      </c>
      <c r="E964" s="93"/>
      <c r="F964" s="93"/>
      <c r="G964" s="93"/>
      <c r="H964" s="237"/>
    </row>
    <row r="965" spans="1:9" hidden="1" x14ac:dyDescent="0.25">
      <c r="A965" s="4">
        <v>1</v>
      </c>
      <c r="B965" s="72" t="s">
        <v>8</v>
      </c>
      <c r="C965" s="117"/>
      <c r="D965" s="117"/>
      <c r="E965" s="93"/>
      <c r="F965" s="93"/>
      <c r="G965" s="93"/>
    </row>
    <row r="966" spans="1:9" hidden="1" x14ac:dyDescent="0.25">
      <c r="A966" s="4">
        <v>1</v>
      </c>
      <c r="B966" s="20" t="s">
        <v>98</v>
      </c>
      <c r="C966" s="117"/>
      <c r="D966" s="117"/>
      <c r="E966" s="93"/>
      <c r="F966" s="93"/>
      <c r="G966" s="93"/>
    </row>
    <row r="967" spans="1:9" s="4" customFormat="1" hidden="1" x14ac:dyDescent="0.25">
      <c r="A967" s="4">
        <v>1</v>
      </c>
      <c r="B967" s="131" t="s">
        <v>173</v>
      </c>
      <c r="C967" s="8">
        <v>240</v>
      </c>
      <c r="D967" s="93">
        <v>1800</v>
      </c>
      <c r="E967" s="12">
        <v>8</v>
      </c>
      <c r="F967" s="93">
        <f>ROUND(G967/C967,0)</f>
        <v>60</v>
      </c>
      <c r="G967" s="93">
        <f>ROUND(D967*E967,0)</f>
        <v>14400</v>
      </c>
      <c r="I967" s="3"/>
    </row>
    <row r="968" spans="1:9" s="4" customFormat="1" ht="18" hidden="1" customHeight="1" x14ac:dyDescent="0.25">
      <c r="A968" s="4">
        <v>1</v>
      </c>
      <c r="B968" s="70" t="s">
        <v>174</v>
      </c>
      <c r="C968" s="8"/>
      <c r="D968" s="243">
        <f t="shared" ref="D968:G969" si="11">D967</f>
        <v>1800</v>
      </c>
      <c r="E968" s="244">
        <f t="shared" si="11"/>
        <v>8</v>
      </c>
      <c r="F968" s="243">
        <f t="shared" si="11"/>
        <v>60</v>
      </c>
      <c r="G968" s="243">
        <f t="shared" si="11"/>
        <v>14400</v>
      </c>
      <c r="I968" s="3"/>
    </row>
    <row r="969" spans="1:9" s="4" customFormat="1" ht="18" hidden="1" customHeight="1" x14ac:dyDescent="0.25">
      <c r="A969" s="4">
        <v>1</v>
      </c>
      <c r="B969" s="133" t="s">
        <v>141</v>
      </c>
      <c r="C969" s="8"/>
      <c r="D969" s="124">
        <f t="shared" si="11"/>
        <v>1800</v>
      </c>
      <c r="E969" s="7">
        <f t="shared" si="11"/>
        <v>8</v>
      </c>
      <c r="F969" s="124">
        <f t="shared" si="11"/>
        <v>60</v>
      </c>
      <c r="G969" s="124">
        <f t="shared" si="11"/>
        <v>14400</v>
      </c>
    </row>
    <row r="970" spans="1:9" ht="15.75" hidden="1" thickBot="1" x14ac:dyDescent="0.3">
      <c r="A970" s="4">
        <v>1</v>
      </c>
      <c r="B970" s="95" t="s">
        <v>11</v>
      </c>
      <c r="C970" s="95"/>
      <c r="D970" s="276"/>
      <c r="E970" s="276"/>
      <c r="F970" s="276"/>
      <c r="G970" s="276"/>
      <c r="I970" s="4"/>
    </row>
    <row r="971" spans="1:9" hidden="1" x14ac:dyDescent="0.25">
      <c r="A971" s="4">
        <v>1</v>
      </c>
      <c r="B971" s="109"/>
      <c r="C971" s="222"/>
      <c r="D971" s="236"/>
      <c r="E971" s="236"/>
      <c r="F971" s="236"/>
      <c r="G971" s="236"/>
      <c r="I971" s="4"/>
    </row>
    <row r="972" spans="1:9" hidden="1" x14ac:dyDescent="0.25">
      <c r="A972" s="4">
        <v>1</v>
      </c>
      <c r="B972" s="223" t="s">
        <v>203</v>
      </c>
      <c r="C972" s="8"/>
      <c r="D972" s="93"/>
      <c r="E972" s="93"/>
      <c r="F972" s="93"/>
      <c r="G972" s="93"/>
    </row>
    <row r="973" spans="1:9" hidden="1" x14ac:dyDescent="0.25">
      <c r="A973" s="4">
        <v>1</v>
      </c>
      <c r="B973" s="15" t="s">
        <v>199</v>
      </c>
      <c r="C973" s="6"/>
      <c r="D973" s="93"/>
      <c r="E973" s="93"/>
      <c r="F973" s="93"/>
      <c r="G973" s="93"/>
    </row>
    <row r="974" spans="1:9" hidden="1" x14ac:dyDescent="0.25">
      <c r="A974" s="4">
        <v>1</v>
      </c>
      <c r="B974" s="16" t="s">
        <v>146</v>
      </c>
      <c r="C974" s="6"/>
      <c r="D974" s="93">
        <f>D975+D976+D977+D978</f>
        <v>10041</v>
      </c>
      <c r="E974" s="93"/>
      <c r="F974" s="93"/>
      <c r="G974" s="93"/>
    </row>
    <row r="975" spans="1:9" hidden="1" x14ac:dyDescent="0.25">
      <c r="A975" s="4">
        <v>1</v>
      </c>
      <c r="B975" s="16" t="s">
        <v>192</v>
      </c>
      <c r="C975" s="6"/>
      <c r="D975" s="93"/>
      <c r="E975" s="93"/>
      <c r="F975" s="93"/>
      <c r="G975" s="93"/>
    </row>
    <row r="976" spans="1:9" ht="30" hidden="1" x14ac:dyDescent="0.25">
      <c r="A976" s="4">
        <v>1</v>
      </c>
      <c r="B976" s="16" t="s">
        <v>227</v>
      </c>
      <c r="C976" s="6"/>
      <c r="D976" s="93">
        <v>2800</v>
      </c>
      <c r="E976" s="93"/>
      <c r="F976" s="93"/>
      <c r="G976" s="93"/>
    </row>
    <row r="977" spans="1:8" ht="30" hidden="1" x14ac:dyDescent="0.25">
      <c r="A977" s="4">
        <v>1</v>
      </c>
      <c r="B977" s="16" t="s">
        <v>228</v>
      </c>
      <c r="C977" s="6"/>
      <c r="D977" s="93">
        <v>600</v>
      </c>
      <c r="E977" s="93"/>
      <c r="F977" s="93"/>
      <c r="G977" s="93"/>
    </row>
    <row r="978" spans="1:8" hidden="1" x14ac:dyDescent="0.25">
      <c r="A978" s="4">
        <v>1</v>
      </c>
      <c r="B978" s="16" t="s">
        <v>229</v>
      </c>
      <c r="C978" s="6"/>
      <c r="D978" s="93">
        <v>6641</v>
      </c>
      <c r="E978" s="93"/>
      <c r="F978" s="93"/>
      <c r="G978" s="93"/>
    </row>
    <row r="979" spans="1:8" hidden="1" x14ac:dyDescent="0.25">
      <c r="A979" s="4">
        <v>1</v>
      </c>
      <c r="B979" s="24" t="s">
        <v>144</v>
      </c>
      <c r="C979" s="6"/>
      <c r="D979" s="93">
        <v>55000</v>
      </c>
      <c r="E979" s="93"/>
      <c r="F979" s="93"/>
      <c r="G979" s="93"/>
    </row>
    <row r="980" spans="1:8" hidden="1" x14ac:dyDescent="0.25">
      <c r="A980" s="4">
        <v>1</v>
      </c>
      <c r="B980" s="152" t="s">
        <v>191</v>
      </c>
      <c r="C980" s="6"/>
      <c r="D980" s="93"/>
      <c r="E980" s="93"/>
      <c r="F980" s="93"/>
      <c r="G980" s="93"/>
      <c r="H980" s="237"/>
    </row>
    <row r="981" spans="1:8" hidden="1" x14ac:dyDescent="0.25">
      <c r="A981" s="4">
        <v>1</v>
      </c>
      <c r="B981" s="17" t="s">
        <v>165</v>
      </c>
      <c r="C981" s="6"/>
      <c r="D981" s="78">
        <f>D974+ROUND(D979*3.2,0)</f>
        <v>186041</v>
      </c>
      <c r="E981" s="93"/>
      <c r="F981" s="93"/>
      <c r="G981" s="93"/>
      <c r="H981" s="237"/>
    </row>
    <row r="982" spans="1:8" hidden="1" x14ac:dyDescent="0.25">
      <c r="A982" s="4">
        <v>1</v>
      </c>
      <c r="B982" s="15" t="s">
        <v>198</v>
      </c>
      <c r="C982" s="6"/>
      <c r="D982" s="93"/>
      <c r="E982" s="93"/>
      <c r="F982" s="93"/>
      <c r="G982" s="93"/>
      <c r="H982" s="237"/>
    </row>
    <row r="983" spans="1:8" hidden="1" x14ac:dyDescent="0.25">
      <c r="A983" s="4">
        <v>1</v>
      </c>
      <c r="B983" s="16" t="s">
        <v>146</v>
      </c>
      <c r="C983" s="6"/>
      <c r="D983" s="93">
        <f>D984+D985+D992+D1000+D1001+D1002+D1003+D1004</f>
        <v>64027</v>
      </c>
      <c r="E983" s="93"/>
      <c r="F983" s="93"/>
      <c r="G983" s="93"/>
      <c r="H983" s="237"/>
    </row>
    <row r="984" spans="1:8" hidden="1" x14ac:dyDescent="0.25">
      <c r="A984" s="4">
        <v>1</v>
      </c>
      <c r="B984" s="16" t="s">
        <v>192</v>
      </c>
      <c r="C984" s="6"/>
      <c r="D984" s="93"/>
      <c r="E984" s="93"/>
      <c r="F984" s="93"/>
      <c r="G984" s="93"/>
      <c r="H984" s="237"/>
    </row>
    <row r="985" spans="1:8" ht="30" hidden="1" x14ac:dyDescent="0.25">
      <c r="A985" s="4">
        <v>1</v>
      </c>
      <c r="B985" s="16" t="s">
        <v>193</v>
      </c>
      <c r="C985" s="6"/>
      <c r="D985" s="110">
        <f>D986+D987+D988+D990</f>
        <v>744</v>
      </c>
      <c r="E985" s="93"/>
      <c r="F985" s="93"/>
      <c r="G985" s="93"/>
      <c r="H985" s="237"/>
    </row>
    <row r="986" spans="1:8" ht="30" hidden="1" x14ac:dyDescent="0.25">
      <c r="A986" s="4">
        <v>1</v>
      </c>
      <c r="B986" s="16" t="s">
        <v>194</v>
      </c>
      <c r="C986" s="6"/>
      <c r="D986" s="110"/>
      <c r="E986" s="93"/>
      <c r="F986" s="93"/>
      <c r="G986" s="93"/>
      <c r="H986" s="237"/>
    </row>
    <row r="987" spans="1:8" ht="30" hidden="1" x14ac:dyDescent="0.25">
      <c r="A987" s="4">
        <v>1</v>
      </c>
      <c r="B987" s="16" t="s">
        <v>195</v>
      </c>
      <c r="C987" s="6"/>
      <c r="D987" s="110"/>
      <c r="E987" s="93"/>
      <c r="F987" s="93"/>
      <c r="G987" s="93"/>
      <c r="H987" s="237"/>
    </row>
    <row r="988" spans="1:8" ht="45" hidden="1" x14ac:dyDescent="0.25">
      <c r="A988" s="4">
        <v>1</v>
      </c>
      <c r="B988" s="16" t="s">
        <v>262</v>
      </c>
      <c r="C988" s="6"/>
      <c r="D988" s="110">
        <v>271</v>
      </c>
      <c r="E988" s="93"/>
      <c r="F988" s="93"/>
      <c r="G988" s="93"/>
      <c r="H988" s="237"/>
    </row>
    <row r="989" spans="1:8" hidden="1" x14ac:dyDescent="0.25">
      <c r="A989" s="4">
        <v>1</v>
      </c>
      <c r="B989" s="197" t="s">
        <v>263</v>
      </c>
      <c r="C989" s="6"/>
      <c r="D989" s="110">
        <v>32</v>
      </c>
      <c r="E989" s="93"/>
      <c r="F989" s="93"/>
      <c r="G989" s="93"/>
      <c r="H989" s="237"/>
    </row>
    <row r="990" spans="1:8" ht="30" hidden="1" x14ac:dyDescent="0.25">
      <c r="A990" s="4">
        <v>1</v>
      </c>
      <c r="B990" s="16" t="s">
        <v>264</v>
      </c>
      <c r="C990" s="6"/>
      <c r="D990" s="110">
        <v>473</v>
      </c>
      <c r="E990" s="93"/>
      <c r="F990" s="93"/>
      <c r="G990" s="93"/>
      <c r="H990" s="237"/>
    </row>
    <row r="991" spans="1:8" hidden="1" x14ac:dyDescent="0.25">
      <c r="A991" s="4">
        <v>1</v>
      </c>
      <c r="B991" s="197" t="s">
        <v>263</v>
      </c>
      <c r="C991" s="6"/>
      <c r="D991" s="110">
        <v>55</v>
      </c>
      <c r="E991" s="93"/>
      <c r="F991" s="93"/>
      <c r="G991" s="93"/>
      <c r="H991" s="237"/>
    </row>
    <row r="992" spans="1:8" ht="30" hidden="1" x14ac:dyDescent="0.25">
      <c r="A992" s="4">
        <v>1</v>
      </c>
      <c r="B992" s="16" t="s">
        <v>230</v>
      </c>
      <c r="C992" s="6"/>
      <c r="D992" s="110">
        <f>D993+D994+D996+D998</f>
        <v>63283</v>
      </c>
      <c r="E992" s="93"/>
      <c r="F992" s="93"/>
      <c r="G992" s="93"/>
      <c r="H992" s="237"/>
    </row>
    <row r="993" spans="1:8" ht="30" hidden="1" x14ac:dyDescent="0.25">
      <c r="A993" s="4">
        <v>1</v>
      </c>
      <c r="B993" s="16" t="s">
        <v>231</v>
      </c>
      <c r="C993" s="6"/>
      <c r="D993" s="110"/>
      <c r="E993" s="93"/>
      <c r="F993" s="93"/>
      <c r="G993" s="93"/>
      <c r="H993" s="237"/>
    </row>
    <row r="994" spans="1:8" ht="51.75" hidden="1" customHeight="1" x14ac:dyDescent="0.25">
      <c r="A994" s="4">
        <v>1</v>
      </c>
      <c r="B994" s="16" t="s">
        <v>265</v>
      </c>
      <c r="C994" s="6"/>
      <c r="D994" s="110">
        <v>59530</v>
      </c>
      <c r="E994" s="93"/>
      <c r="F994" s="93"/>
      <c r="G994" s="93"/>
      <c r="H994" s="237"/>
    </row>
    <row r="995" spans="1:8" hidden="1" x14ac:dyDescent="0.25">
      <c r="A995" s="4">
        <v>1</v>
      </c>
      <c r="B995" s="197" t="s">
        <v>263</v>
      </c>
      <c r="C995" s="6"/>
      <c r="D995" s="110">
        <v>14800</v>
      </c>
      <c r="E995" s="93"/>
      <c r="F995" s="93"/>
      <c r="G995" s="93"/>
      <c r="H995" s="237"/>
    </row>
    <row r="996" spans="1:8" ht="45" hidden="1" x14ac:dyDescent="0.25">
      <c r="A996" s="4">
        <v>1</v>
      </c>
      <c r="B996" s="16" t="s">
        <v>266</v>
      </c>
      <c r="C996" s="6"/>
      <c r="D996" s="110">
        <v>3753</v>
      </c>
      <c r="E996" s="93"/>
      <c r="F996" s="93"/>
      <c r="G996" s="93"/>
      <c r="H996" s="237"/>
    </row>
    <row r="997" spans="1:8" hidden="1" x14ac:dyDescent="0.25">
      <c r="A997" s="4">
        <v>1</v>
      </c>
      <c r="B997" s="197" t="s">
        <v>263</v>
      </c>
      <c r="C997" s="6"/>
      <c r="D997" s="110">
        <v>2323</v>
      </c>
      <c r="E997" s="93"/>
      <c r="F997" s="93"/>
      <c r="G997" s="93"/>
      <c r="H997" s="237"/>
    </row>
    <row r="998" spans="1:8" ht="30" hidden="1" x14ac:dyDescent="0.25">
      <c r="A998" s="4">
        <v>1</v>
      </c>
      <c r="B998" s="16" t="s">
        <v>232</v>
      </c>
      <c r="C998" s="6"/>
      <c r="D998" s="110"/>
      <c r="E998" s="93"/>
      <c r="F998" s="93"/>
      <c r="G998" s="93"/>
      <c r="H998" s="237"/>
    </row>
    <row r="999" spans="1:8" hidden="1" x14ac:dyDescent="0.25">
      <c r="A999" s="4">
        <v>1</v>
      </c>
      <c r="B999" s="197" t="s">
        <v>263</v>
      </c>
      <c r="C999" s="6"/>
      <c r="D999" s="110"/>
      <c r="E999" s="93"/>
      <c r="F999" s="93"/>
      <c r="G999" s="93"/>
      <c r="H999" s="237"/>
    </row>
    <row r="1000" spans="1:8" ht="45" hidden="1" x14ac:dyDescent="0.25">
      <c r="A1000" s="4">
        <v>1</v>
      </c>
      <c r="B1000" s="16" t="s">
        <v>233</v>
      </c>
      <c r="C1000" s="6"/>
      <c r="D1000" s="110"/>
      <c r="E1000" s="93"/>
      <c r="F1000" s="93"/>
      <c r="G1000" s="93"/>
      <c r="H1000" s="237"/>
    </row>
    <row r="1001" spans="1:8" ht="30" hidden="1" x14ac:dyDescent="0.25">
      <c r="A1001" s="4">
        <v>1</v>
      </c>
      <c r="B1001" s="16" t="s">
        <v>234</v>
      </c>
      <c r="C1001" s="6"/>
      <c r="D1001" s="110"/>
      <c r="E1001" s="93"/>
      <c r="F1001" s="93"/>
      <c r="G1001" s="93"/>
      <c r="H1001" s="237"/>
    </row>
    <row r="1002" spans="1:8" ht="30" hidden="1" x14ac:dyDescent="0.25">
      <c r="A1002" s="4">
        <v>1</v>
      </c>
      <c r="B1002" s="16" t="s">
        <v>235</v>
      </c>
      <c r="C1002" s="6"/>
      <c r="D1002" s="110"/>
      <c r="E1002" s="93"/>
      <c r="F1002" s="93"/>
      <c r="G1002" s="93"/>
      <c r="H1002" s="237"/>
    </row>
    <row r="1003" spans="1:8" hidden="1" x14ac:dyDescent="0.25">
      <c r="A1003" s="4">
        <v>1</v>
      </c>
      <c r="B1003" s="16" t="s">
        <v>236</v>
      </c>
      <c r="C1003" s="6"/>
      <c r="D1003" s="93"/>
      <c r="E1003" s="93"/>
      <c r="F1003" s="93"/>
      <c r="G1003" s="93"/>
      <c r="H1003" s="237"/>
    </row>
    <row r="1004" spans="1:8" hidden="1" x14ac:dyDescent="0.25">
      <c r="A1004" s="4">
        <v>1</v>
      </c>
      <c r="B1004" s="16" t="s">
        <v>271</v>
      </c>
      <c r="C1004" s="6"/>
      <c r="D1004" s="93"/>
      <c r="E1004" s="93"/>
      <c r="F1004" s="93"/>
      <c r="G1004" s="93"/>
      <c r="H1004" s="237"/>
    </row>
    <row r="1005" spans="1:8" hidden="1" x14ac:dyDescent="0.25">
      <c r="A1005" s="4">
        <v>1</v>
      </c>
      <c r="B1005" s="152" t="s">
        <v>282</v>
      </c>
      <c r="C1005" s="6"/>
      <c r="D1005" s="93"/>
      <c r="E1005" s="93"/>
      <c r="F1005" s="93"/>
      <c r="G1005" s="93"/>
      <c r="H1005" s="237"/>
    </row>
    <row r="1006" spans="1:8" hidden="1" x14ac:dyDescent="0.25">
      <c r="A1006" s="4">
        <v>1</v>
      </c>
      <c r="B1006" s="24" t="s">
        <v>144</v>
      </c>
      <c r="C1006" s="6"/>
      <c r="D1006" s="93"/>
      <c r="E1006" s="93"/>
      <c r="F1006" s="93"/>
      <c r="G1006" s="93"/>
      <c r="H1006" s="237"/>
    </row>
    <row r="1007" spans="1:8" hidden="1" x14ac:dyDescent="0.25">
      <c r="A1007" s="4">
        <v>1</v>
      </c>
      <c r="B1007" s="152" t="s">
        <v>191</v>
      </c>
      <c r="C1007" s="6"/>
      <c r="D1007" s="93"/>
      <c r="E1007" s="93"/>
      <c r="F1007" s="93"/>
      <c r="G1007" s="93"/>
      <c r="H1007" s="237"/>
    </row>
    <row r="1008" spans="1:8" ht="30" hidden="1" x14ac:dyDescent="0.25">
      <c r="A1008" s="4">
        <v>1</v>
      </c>
      <c r="B1008" s="24" t="s">
        <v>145</v>
      </c>
      <c r="C1008" s="6"/>
      <c r="D1008" s="93">
        <v>13728</v>
      </c>
      <c r="E1008" s="93"/>
      <c r="F1008" s="93"/>
      <c r="G1008" s="93"/>
      <c r="H1008" s="237"/>
    </row>
    <row r="1009" spans="1:9" hidden="1" x14ac:dyDescent="0.25">
      <c r="A1009" s="4">
        <v>1</v>
      </c>
      <c r="B1009" s="153" t="s">
        <v>208</v>
      </c>
      <c r="C1009" s="6"/>
      <c r="D1009" s="93"/>
      <c r="E1009" s="93"/>
      <c r="F1009" s="93"/>
      <c r="G1009" s="93"/>
      <c r="H1009" s="237"/>
    </row>
    <row r="1010" spans="1:9" hidden="1" x14ac:dyDescent="0.25">
      <c r="A1010" s="4">
        <v>1</v>
      </c>
      <c r="B1010" s="229" t="s">
        <v>268</v>
      </c>
      <c r="C1010" s="6"/>
      <c r="D1010" s="93"/>
      <c r="E1010" s="93"/>
      <c r="F1010" s="93"/>
      <c r="G1010" s="93"/>
      <c r="H1010" s="237"/>
    </row>
    <row r="1011" spans="1:9" hidden="1" x14ac:dyDescent="0.25">
      <c r="A1011" s="4">
        <v>1</v>
      </c>
      <c r="B1011" s="17" t="s">
        <v>197</v>
      </c>
      <c r="C1011" s="6"/>
      <c r="D1011" s="78">
        <f>D983+ROUND(D1006*3.2,0)+D1008</f>
        <v>77755</v>
      </c>
      <c r="E1011" s="93"/>
      <c r="F1011" s="93"/>
      <c r="G1011" s="93"/>
      <c r="H1011" s="237"/>
    </row>
    <row r="1012" spans="1:9" ht="15.75" hidden="1" customHeight="1" x14ac:dyDescent="0.25">
      <c r="A1012" s="4">
        <v>1</v>
      </c>
      <c r="B1012" s="239" t="s">
        <v>196</v>
      </c>
      <c r="C1012" s="77"/>
      <c r="D1012" s="78">
        <f>D981+D1011</f>
        <v>263796</v>
      </c>
      <c r="E1012" s="93"/>
      <c r="F1012" s="93"/>
      <c r="G1012" s="93"/>
      <c r="H1012" s="237"/>
    </row>
    <row r="1013" spans="1:9" hidden="1" x14ac:dyDescent="0.25">
      <c r="A1013" s="4">
        <v>1</v>
      </c>
      <c r="B1013" s="72" t="s">
        <v>8</v>
      </c>
      <c r="C1013" s="117"/>
      <c r="D1013" s="117"/>
      <c r="E1013" s="93"/>
      <c r="F1013" s="93"/>
      <c r="G1013" s="93"/>
    </row>
    <row r="1014" spans="1:9" hidden="1" x14ac:dyDescent="0.25">
      <c r="A1014" s="4">
        <v>1</v>
      </c>
      <c r="B1014" s="20" t="s">
        <v>98</v>
      </c>
      <c r="C1014" s="117"/>
      <c r="D1014" s="117"/>
      <c r="E1014" s="93"/>
      <c r="F1014" s="93"/>
      <c r="G1014" s="93"/>
    </row>
    <row r="1015" spans="1:9" hidden="1" x14ac:dyDescent="0.25">
      <c r="A1015" s="4">
        <v>1</v>
      </c>
      <c r="B1015" s="131" t="s">
        <v>173</v>
      </c>
      <c r="C1015" s="8">
        <v>240</v>
      </c>
      <c r="D1015" s="93">
        <v>772</v>
      </c>
      <c r="E1015" s="12">
        <v>8</v>
      </c>
      <c r="F1015" s="93">
        <f>ROUND(G1015/C1015,0)</f>
        <v>26</v>
      </c>
      <c r="G1015" s="93">
        <f>ROUND(D1015*E1015,0)</f>
        <v>6176</v>
      </c>
    </row>
    <row r="1016" spans="1:9" ht="17.25" hidden="1" customHeight="1" x14ac:dyDescent="0.25">
      <c r="A1016" s="4">
        <v>1</v>
      </c>
      <c r="B1016" s="70" t="s">
        <v>174</v>
      </c>
      <c r="C1016" s="8"/>
      <c r="D1016" s="243">
        <f t="shared" ref="D1016:G1017" si="12">D1015</f>
        <v>772</v>
      </c>
      <c r="E1016" s="244">
        <f t="shared" si="12"/>
        <v>8</v>
      </c>
      <c r="F1016" s="243">
        <f t="shared" si="12"/>
        <v>26</v>
      </c>
      <c r="G1016" s="243">
        <f t="shared" si="12"/>
        <v>6176</v>
      </c>
    </row>
    <row r="1017" spans="1:9" ht="17.25" hidden="1" customHeight="1" x14ac:dyDescent="0.25">
      <c r="A1017" s="4">
        <v>1</v>
      </c>
      <c r="B1017" s="133" t="s">
        <v>141</v>
      </c>
      <c r="C1017" s="8"/>
      <c r="D1017" s="124">
        <f t="shared" si="12"/>
        <v>772</v>
      </c>
      <c r="E1017" s="7">
        <f t="shared" si="12"/>
        <v>8</v>
      </c>
      <c r="F1017" s="124">
        <f t="shared" si="12"/>
        <v>26</v>
      </c>
      <c r="G1017" s="124">
        <f t="shared" si="12"/>
        <v>6176</v>
      </c>
    </row>
    <row r="1018" spans="1:9" s="4" customFormat="1" ht="15.75" hidden="1" thickBot="1" x14ac:dyDescent="0.3">
      <c r="A1018" s="4">
        <v>1</v>
      </c>
      <c r="B1018" s="95" t="s">
        <v>11</v>
      </c>
      <c r="C1018" s="95"/>
      <c r="D1018" s="279"/>
      <c r="E1018" s="279"/>
      <c r="F1018" s="279"/>
      <c r="G1018" s="279"/>
      <c r="I1018" s="3"/>
    </row>
    <row r="1019" spans="1:9" hidden="1" x14ac:dyDescent="0.25">
      <c r="A1019" s="4">
        <v>1</v>
      </c>
      <c r="B1019" s="260"/>
      <c r="C1019" s="261"/>
      <c r="D1019" s="236"/>
      <c r="E1019" s="236"/>
      <c r="F1019" s="236"/>
      <c r="G1019" s="236"/>
    </row>
    <row r="1020" spans="1:9" hidden="1" x14ac:dyDescent="0.25">
      <c r="A1020" s="4">
        <v>1</v>
      </c>
      <c r="B1020" s="223" t="s">
        <v>204</v>
      </c>
      <c r="C1020" s="8"/>
      <c r="D1020" s="93"/>
      <c r="E1020" s="93"/>
      <c r="F1020" s="93"/>
      <c r="G1020" s="93"/>
      <c r="I1020" s="4"/>
    </row>
    <row r="1021" spans="1:9" s="4" customFormat="1" hidden="1" x14ac:dyDescent="0.25">
      <c r="A1021" s="4">
        <v>1</v>
      </c>
      <c r="B1021" s="15" t="s">
        <v>198</v>
      </c>
      <c r="C1021" s="6"/>
      <c r="D1021" s="93"/>
      <c r="E1021" s="93"/>
      <c r="F1021" s="93"/>
      <c r="G1021" s="93"/>
      <c r="I1021" s="3"/>
    </row>
    <row r="1022" spans="1:9" s="4" customFormat="1" hidden="1" x14ac:dyDescent="0.25">
      <c r="A1022" s="4">
        <v>1</v>
      </c>
      <c r="B1022" s="16" t="s">
        <v>146</v>
      </c>
      <c r="C1022" s="6"/>
      <c r="D1022" s="93">
        <f>D1023+D1024+D1031+D1039+D1040+D1041+D1042+D1043</f>
        <v>6578.9473684210525</v>
      </c>
      <c r="E1022" s="93"/>
      <c r="F1022" s="93"/>
      <c r="G1022" s="93"/>
      <c r="I1022" s="3"/>
    </row>
    <row r="1023" spans="1:9" s="4" customFormat="1" hidden="1" x14ac:dyDescent="0.25">
      <c r="A1023" s="4">
        <v>1</v>
      </c>
      <c r="B1023" s="16" t="s">
        <v>192</v>
      </c>
      <c r="C1023" s="6"/>
      <c r="D1023" s="93"/>
      <c r="E1023" s="93"/>
      <c r="F1023" s="93"/>
      <c r="G1023" s="93"/>
      <c r="I1023" s="3"/>
    </row>
    <row r="1024" spans="1:9" s="4" customFormat="1" ht="30" hidden="1" x14ac:dyDescent="0.25">
      <c r="A1024" s="4">
        <v>1</v>
      </c>
      <c r="B1024" s="16" t="s">
        <v>193</v>
      </c>
      <c r="C1024" s="6"/>
      <c r="D1024" s="110">
        <f>D1025+D1026+D1027+D1029</f>
        <v>0</v>
      </c>
      <c r="E1024" s="93"/>
      <c r="F1024" s="93"/>
      <c r="G1024" s="93"/>
      <c r="I1024" s="3"/>
    </row>
    <row r="1025" spans="1:9" s="4" customFormat="1" ht="30" hidden="1" x14ac:dyDescent="0.25">
      <c r="A1025" s="4">
        <v>1</v>
      </c>
      <c r="B1025" s="16" t="s">
        <v>194</v>
      </c>
      <c r="C1025" s="6"/>
      <c r="D1025" s="110"/>
      <c r="E1025" s="93"/>
      <c r="F1025" s="93"/>
      <c r="G1025" s="93"/>
      <c r="I1025" s="3"/>
    </row>
    <row r="1026" spans="1:9" s="4" customFormat="1" ht="30" hidden="1" x14ac:dyDescent="0.25">
      <c r="A1026" s="4">
        <v>1</v>
      </c>
      <c r="B1026" s="16" t="s">
        <v>195</v>
      </c>
      <c r="C1026" s="6"/>
      <c r="D1026" s="110"/>
      <c r="E1026" s="93"/>
      <c r="F1026" s="93"/>
      <c r="G1026" s="93"/>
      <c r="I1026" s="3"/>
    </row>
    <row r="1027" spans="1:9" s="4" customFormat="1" ht="45" hidden="1" x14ac:dyDescent="0.25">
      <c r="A1027" s="4">
        <v>1</v>
      </c>
      <c r="B1027" s="16" t="s">
        <v>262</v>
      </c>
      <c r="C1027" s="6"/>
      <c r="D1027" s="110"/>
      <c r="E1027" s="93"/>
      <c r="F1027" s="93"/>
      <c r="G1027" s="93"/>
      <c r="I1027" s="3"/>
    </row>
    <row r="1028" spans="1:9" s="4" customFormat="1" hidden="1" x14ac:dyDescent="0.25">
      <c r="A1028" s="4">
        <v>1</v>
      </c>
      <c r="B1028" s="197" t="s">
        <v>263</v>
      </c>
      <c r="C1028" s="6"/>
      <c r="D1028" s="110"/>
      <c r="E1028" s="93"/>
      <c r="F1028" s="93"/>
      <c r="G1028" s="93"/>
      <c r="I1028" s="3"/>
    </row>
    <row r="1029" spans="1:9" s="4" customFormat="1" ht="30" hidden="1" x14ac:dyDescent="0.25">
      <c r="A1029" s="4">
        <v>1</v>
      </c>
      <c r="B1029" s="16" t="s">
        <v>264</v>
      </c>
      <c r="C1029" s="6"/>
      <c r="D1029" s="110"/>
      <c r="E1029" s="93"/>
      <c r="F1029" s="93"/>
      <c r="G1029" s="93"/>
      <c r="I1029" s="3"/>
    </row>
    <row r="1030" spans="1:9" s="4" customFormat="1" hidden="1" x14ac:dyDescent="0.25">
      <c r="A1030" s="4">
        <v>1</v>
      </c>
      <c r="B1030" s="197" t="s">
        <v>263</v>
      </c>
      <c r="C1030" s="6"/>
      <c r="D1030" s="110"/>
      <c r="E1030" s="93"/>
      <c r="F1030" s="93"/>
      <c r="G1030" s="93"/>
      <c r="I1030" s="3"/>
    </row>
    <row r="1031" spans="1:9" s="4" customFormat="1" ht="30" hidden="1" x14ac:dyDescent="0.25">
      <c r="A1031" s="4">
        <v>1</v>
      </c>
      <c r="B1031" s="16" t="s">
        <v>230</v>
      </c>
      <c r="C1031" s="6"/>
      <c r="D1031" s="110">
        <f>D1032+D1033+D1035+D1037</f>
        <v>0</v>
      </c>
      <c r="E1031" s="93"/>
      <c r="F1031" s="93"/>
      <c r="G1031" s="93"/>
      <c r="I1031" s="3"/>
    </row>
    <row r="1032" spans="1:9" s="4" customFormat="1" ht="30" hidden="1" x14ac:dyDescent="0.25">
      <c r="A1032" s="4">
        <v>1</v>
      </c>
      <c r="B1032" s="16" t="s">
        <v>231</v>
      </c>
      <c r="C1032" s="6"/>
      <c r="D1032" s="110"/>
      <c r="E1032" s="93"/>
      <c r="F1032" s="93"/>
      <c r="G1032" s="93"/>
      <c r="I1032" s="3"/>
    </row>
    <row r="1033" spans="1:9" s="4" customFormat="1" ht="60" hidden="1" x14ac:dyDescent="0.25">
      <c r="A1033" s="4">
        <v>1</v>
      </c>
      <c r="B1033" s="16" t="s">
        <v>265</v>
      </c>
      <c r="C1033" s="6"/>
      <c r="D1033" s="110"/>
      <c r="E1033" s="93"/>
      <c r="F1033" s="93"/>
      <c r="G1033" s="93"/>
      <c r="I1033" s="3"/>
    </row>
    <row r="1034" spans="1:9" s="4" customFormat="1" hidden="1" x14ac:dyDescent="0.25">
      <c r="A1034" s="4">
        <v>1</v>
      </c>
      <c r="B1034" s="197" t="s">
        <v>263</v>
      </c>
      <c r="C1034" s="6"/>
      <c r="D1034" s="110"/>
      <c r="E1034" s="93"/>
      <c r="F1034" s="93"/>
      <c r="G1034" s="93"/>
      <c r="I1034" s="3"/>
    </row>
    <row r="1035" spans="1:9" s="4" customFormat="1" ht="31.5" hidden="1" customHeight="1" x14ac:dyDescent="0.25">
      <c r="A1035" s="4">
        <v>1</v>
      </c>
      <c r="B1035" s="16" t="s">
        <v>266</v>
      </c>
      <c r="C1035" s="6"/>
      <c r="D1035" s="110"/>
      <c r="E1035" s="93"/>
      <c r="F1035" s="93"/>
      <c r="G1035" s="93"/>
      <c r="I1035" s="3"/>
    </row>
    <row r="1036" spans="1:9" s="4" customFormat="1" ht="33" hidden="1" customHeight="1" x14ac:dyDescent="0.25">
      <c r="A1036" s="4">
        <v>1</v>
      </c>
      <c r="B1036" s="197" t="s">
        <v>263</v>
      </c>
      <c r="C1036" s="6"/>
      <c r="D1036" s="110"/>
      <c r="E1036" s="93"/>
      <c r="F1036" s="93"/>
      <c r="G1036" s="93"/>
      <c r="I1036" s="3"/>
    </row>
    <row r="1037" spans="1:9" s="4" customFormat="1" ht="30" hidden="1" x14ac:dyDescent="0.25">
      <c r="A1037" s="4">
        <v>1</v>
      </c>
      <c r="B1037" s="16" t="s">
        <v>232</v>
      </c>
      <c r="C1037" s="6"/>
      <c r="D1037" s="110"/>
      <c r="E1037" s="93"/>
      <c r="F1037" s="93"/>
      <c r="G1037" s="93"/>
      <c r="I1037" s="3"/>
    </row>
    <row r="1038" spans="1:9" s="4" customFormat="1" hidden="1" x14ac:dyDescent="0.25">
      <c r="A1038" s="4">
        <v>1</v>
      </c>
      <c r="B1038" s="197" t="s">
        <v>263</v>
      </c>
      <c r="C1038" s="6"/>
      <c r="D1038" s="110"/>
      <c r="E1038" s="93"/>
      <c r="F1038" s="93"/>
      <c r="G1038" s="93"/>
      <c r="I1038" s="3"/>
    </row>
    <row r="1039" spans="1:9" s="4" customFormat="1" ht="45" hidden="1" x14ac:dyDescent="0.25">
      <c r="A1039" s="4">
        <v>1</v>
      </c>
      <c r="B1039" s="16" t="s">
        <v>233</v>
      </c>
      <c r="C1039" s="6"/>
      <c r="D1039" s="110"/>
      <c r="E1039" s="93"/>
      <c r="F1039" s="93"/>
      <c r="G1039" s="93"/>
      <c r="I1039" s="3"/>
    </row>
    <row r="1040" spans="1:9" s="4" customFormat="1" ht="30" hidden="1" x14ac:dyDescent="0.25">
      <c r="A1040" s="4">
        <v>1</v>
      </c>
      <c r="B1040" s="16" t="s">
        <v>234</v>
      </c>
      <c r="C1040" s="6"/>
      <c r="D1040" s="110"/>
      <c r="E1040" s="93"/>
      <c r="F1040" s="93"/>
      <c r="G1040" s="93"/>
      <c r="I1040" s="3"/>
    </row>
    <row r="1041" spans="1:9" s="4" customFormat="1" ht="30" hidden="1" x14ac:dyDescent="0.25">
      <c r="A1041" s="4">
        <v>1</v>
      </c>
      <c r="B1041" s="16" t="s">
        <v>235</v>
      </c>
      <c r="C1041" s="6"/>
      <c r="D1041" s="110"/>
      <c r="E1041" s="93"/>
      <c r="F1041" s="93"/>
      <c r="G1041" s="93"/>
      <c r="I1041" s="3"/>
    </row>
    <row r="1042" spans="1:9" s="4" customFormat="1" hidden="1" x14ac:dyDescent="0.25">
      <c r="A1042" s="4">
        <v>1</v>
      </c>
      <c r="B1042" s="16" t="s">
        <v>236</v>
      </c>
      <c r="C1042" s="6"/>
      <c r="D1042" s="93"/>
      <c r="E1042" s="93"/>
      <c r="F1042" s="93"/>
      <c r="G1042" s="93"/>
      <c r="I1042" s="3"/>
    </row>
    <row r="1043" spans="1:9" s="4" customFormat="1" hidden="1" x14ac:dyDescent="0.25">
      <c r="A1043" s="4">
        <v>1</v>
      </c>
      <c r="B1043" s="16" t="s">
        <v>271</v>
      </c>
      <c r="C1043" s="6"/>
      <c r="D1043" s="93">
        <f>D1044/3.8</f>
        <v>6578.9473684210525</v>
      </c>
      <c r="E1043" s="93"/>
      <c r="F1043" s="93"/>
      <c r="G1043" s="93"/>
      <c r="I1043" s="3"/>
    </row>
    <row r="1044" spans="1:9" s="4" customFormat="1" hidden="1" x14ac:dyDescent="0.25">
      <c r="A1044" s="4">
        <v>1</v>
      </c>
      <c r="B1044" s="152" t="s">
        <v>282</v>
      </c>
      <c r="C1044" s="6"/>
      <c r="D1044" s="93">
        <v>25000</v>
      </c>
      <c r="E1044" s="93"/>
      <c r="F1044" s="93"/>
      <c r="G1044" s="93"/>
      <c r="H1044" s="248"/>
      <c r="I1044" s="237"/>
    </row>
    <row r="1045" spans="1:9" s="4" customFormat="1" hidden="1" x14ac:dyDescent="0.25">
      <c r="A1045" s="4">
        <v>1</v>
      </c>
      <c r="B1045" s="24" t="s">
        <v>144</v>
      </c>
      <c r="C1045" s="6"/>
      <c r="D1045" s="93">
        <f>D1046/3.2/3.8</f>
        <v>16365.46052631579</v>
      </c>
      <c r="E1045" s="93"/>
      <c r="F1045" s="93"/>
      <c r="G1045" s="93"/>
      <c r="I1045" s="3"/>
    </row>
    <row r="1046" spans="1:9" s="4" customFormat="1" hidden="1" x14ac:dyDescent="0.25">
      <c r="A1046" s="4">
        <v>1</v>
      </c>
      <c r="B1046" s="152" t="s">
        <v>191</v>
      </c>
      <c r="C1046" s="6"/>
      <c r="D1046" s="93">
        <v>199004</v>
      </c>
      <c r="E1046" s="93"/>
      <c r="F1046" s="93"/>
      <c r="G1046" s="93"/>
      <c r="I1046" s="3"/>
    </row>
    <row r="1047" spans="1:9" s="4" customFormat="1" ht="30" hidden="1" x14ac:dyDescent="0.25">
      <c r="A1047" s="4">
        <v>1</v>
      </c>
      <c r="B1047" s="24" t="s">
        <v>145</v>
      </c>
      <c r="C1047" s="6"/>
      <c r="D1047" s="93"/>
      <c r="E1047" s="93"/>
      <c r="F1047" s="93"/>
      <c r="G1047" s="93"/>
      <c r="I1047" s="3"/>
    </row>
    <row r="1048" spans="1:9" s="4" customFormat="1" hidden="1" x14ac:dyDescent="0.25">
      <c r="A1048" s="4">
        <v>1</v>
      </c>
      <c r="B1048" s="153" t="s">
        <v>208</v>
      </c>
      <c r="C1048" s="6"/>
      <c r="D1048" s="93"/>
      <c r="E1048" s="93"/>
      <c r="F1048" s="93"/>
      <c r="G1048" s="93"/>
      <c r="I1048" s="3"/>
    </row>
    <row r="1049" spans="1:9" s="4" customFormat="1" hidden="1" x14ac:dyDescent="0.25">
      <c r="A1049" s="4">
        <v>1</v>
      </c>
      <c r="B1049" s="229" t="s">
        <v>268</v>
      </c>
      <c r="C1049" s="6"/>
      <c r="D1049" s="93"/>
      <c r="E1049" s="93"/>
      <c r="F1049" s="93"/>
      <c r="G1049" s="93"/>
      <c r="I1049" s="3"/>
    </row>
    <row r="1050" spans="1:9" s="4" customFormat="1" hidden="1" x14ac:dyDescent="0.25">
      <c r="A1050" s="4">
        <v>1</v>
      </c>
      <c r="B1050" s="17" t="s">
        <v>197</v>
      </c>
      <c r="C1050" s="6"/>
      <c r="D1050" s="78">
        <f>D1022+ROUND(D1045*3.2,0)+D1047</f>
        <v>58947.947368421053</v>
      </c>
      <c r="E1050" s="93"/>
      <c r="F1050" s="93"/>
      <c r="G1050" s="93"/>
      <c r="I1050" s="3"/>
    </row>
    <row r="1051" spans="1:9" ht="15.75" hidden="1" thickBot="1" x14ac:dyDescent="0.3">
      <c r="A1051" s="4">
        <v>1</v>
      </c>
      <c r="B1051" s="280" t="s">
        <v>11</v>
      </c>
      <c r="C1051" s="98"/>
      <c r="D1051" s="98"/>
      <c r="E1051" s="98"/>
      <c r="F1051" s="98"/>
      <c r="G1051" s="98"/>
      <c r="I1051" s="4"/>
    </row>
    <row r="1052" spans="1:9" hidden="1" x14ac:dyDescent="0.25">
      <c r="A1052" s="4">
        <v>1</v>
      </c>
      <c r="B1052" s="260"/>
      <c r="C1052" s="261"/>
      <c r="D1052" s="236"/>
      <c r="E1052" s="236"/>
      <c r="F1052" s="236"/>
      <c r="G1052" s="236"/>
      <c r="I1052" s="4"/>
    </row>
    <row r="1053" spans="1:9" hidden="1" x14ac:dyDescent="0.25">
      <c r="A1053" s="4">
        <v>1</v>
      </c>
      <c r="B1053" s="223" t="s">
        <v>205</v>
      </c>
      <c r="C1053" s="8"/>
      <c r="D1053" s="93"/>
      <c r="E1053" s="93"/>
      <c r="F1053" s="93"/>
      <c r="G1053" s="93"/>
    </row>
    <row r="1054" spans="1:9" hidden="1" x14ac:dyDescent="0.25">
      <c r="A1054" s="4">
        <v>1</v>
      </c>
      <c r="B1054" s="15" t="s">
        <v>199</v>
      </c>
      <c r="C1054" s="6"/>
      <c r="D1054" s="93"/>
      <c r="E1054" s="93"/>
      <c r="F1054" s="93"/>
      <c r="G1054" s="93"/>
    </row>
    <row r="1055" spans="1:9" hidden="1" x14ac:dyDescent="0.25">
      <c r="A1055" s="4">
        <v>1</v>
      </c>
      <c r="B1055" s="16" t="s">
        <v>146</v>
      </c>
      <c r="C1055" s="6"/>
      <c r="D1055" s="93">
        <f>D1056+D1057+D1058+D1059</f>
        <v>14000</v>
      </c>
      <c r="E1055" s="93"/>
      <c r="F1055" s="93"/>
      <c r="G1055" s="93"/>
    </row>
    <row r="1056" spans="1:9" hidden="1" x14ac:dyDescent="0.25">
      <c r="A1056" s="4">
        <v>1</v>
      </c>
      <c r="B1056" s="16" t="s">
        <v>192</v>
      </c>
      <c r="C1056" s="6"/>
      <c r="D1056" s="93"/>
      <c r="E1056" s="93"/>
      <c r="F1056" s="93"/>
      <c r="G1056" s="93"/>
    </row>
    <row r="1057" spans="1:8" ht="30" hidden="1" x14ac:dyDescent="0.25">
      <c r="A1057" s="4">
        <v>1</v>
      </c>
      <c r="B1057" s="16" t="s">
        <v>227</v>
      </c>
      <c r="C1057" s="6"/>
      <c r="D1057" s="93">
        <v>2000</v>
      </c>
      <c r="E1057" s="93"/>
      <c r="F1057" s="93"/>
      <c r="G1057" s="93"/>
    </row>
    <row r="1058" spans="1:8" ht="30" hidden="1" x14ac:dyDescent="0.25">
      <c r="A1058" s="4">
        <v>1</v>
      </c>
      <c r="B1058" s="16" t="s">
        <v>228</v>
      </c>
      <c r="C1058" s="6"/>
      <c r="D1058" s="93">
        <v>500</v>
      </c>
      <c r="E1058" s="93"/>
      <c r="F1058" s="93"/>
      <c r="G1058" s="93"/>
    </row>
    <row r="1059" spans="1:8" hidden="1" x14ac:dyDescent="0.25">
      <c r="A1059" s="4">
        <v>1</v>
      </c>
      <c r="B1059" s="16" t="s">
        <v>229</v>
      </c>
      <c r="C1059" s="6"/>
      <c r="D1059" s="93">
        <v>11500</v>
      </c>
      <c r="E1059" s="93"/>
      <c r="F1059" s="93"/>
      <c r="G1059" s="93"/>
    </row>
    <row r="1060" spans="1:8" hidden="1" x14ac:dyDescent="0.25">
      <c r="A1060" s="4">
        <v>1</v>
      </c>
      <c r="B1060" s="24" t="s">
        <v>144</v>
      </c>
      <c r="C1060" s="6"/>
      <c r="D1060" s="93">
        <v>45000</v>
      </c>
      <c r="E1060" s="93"/>
      <c r="F1060" s="93"/>
      <c r="G1060" s="93"/>
    </row>
    <row r="1061" spans="1:8" hidden="1" x14ac:dyDescent="0.25">
      <c r="A1061" s="4">
        <v>1</v>
      </c>
      <c r="B1061" s="152" t="s">
        <v>191</v>
      </c>
      <c r="C1061" s="6"/>
      <c r="D1061" s="93"/>
      <c r="E1061" s="93"/>
      <c r="F1061" s="93"/>
      <c r="G1061" s="93"/>
    </row>
    <row r="1062" spans="1:8" hidden="1" x14ac:dyDescent="0.25">
      <c r="A1062" s="4">
        <v>1</v>
      </c>
      <c r="B1062" s="17" t="s">
        <v>165</v>
      </c>
      <c r="C1062" s="6"/>
      <c r="D1062" s="78">
        <f>D1055+ROUND(D1060*3.2,0)</f>
        <v>158000</v>
      </c>
      <c r="E1062" s="93"/>
      <c r="F1062" s="93"/>
      <c r="G1062" s="93"/>
      <c r="H1062" s="237"/>
    </row>
    <row r="1063" spans="1:8" hidden="1" x14ac:dyDescent="0.25">
      <c r="A1063" s="4">
        <v>1</v>
      </c>
      <c r="B1063" s="15" t="s">
        <v>198</v>
      </c>
      <c r="C1063" s="6"/>
      <c r="D1063" s="93"/>
      <c r="E1063" s="93"/>
      <c r="F1063" s="93"/>
      <c r="G1063" s="93"/>
      <c r="H1063" s="237"/>
    </row>
    <row r="1064" spans="1:8" hidden="1" x14ac:dyDescent="0.25">
      <c r="A1064" s="4">
        <v>1</v>
      </c>
      <c r="B1064" s="16" t="s">
        <v>146</v>
      </c>
      <c r="C1064" s="6"/>
      <c r="D1064" s="93">
        <f>D1065+D1066+D1073+D1081+D1082+D1083+D1084+D1085</f>
        <v>63951</v>
      </c>
      <c r="E1064" s="93"/>
      <c r="F1064" s="93"/>
      <c r="G1064" s="93"/>
      <c r="H1064" s="237"/>
    </row>
    <row r="1065" spans="1:8" hidden="1" x14ac:dyDescent="0.25">
      <c r="A1065" s="4">
        <v>1</v>
      </c>
      <c r="B1065" s="16" t="s">
        <v>192</v>
      </c>
      <c r="C1065" s="6"/>
      <c r="D1065" s="93"/>
      <c r="E1065" s="93"/>
      <c r="F1065" s="93"/>
      <c r="G1065" s="93"/>
      <c r="H1065" s="237"/>
    </row>
    <row r="1066" spans="1:8" ht="30" hidden="1" x14ac:dyDescent="0.25">
      <c r="A1066" s="4">
        <v>1</v>
      </c>
      <c r="B1066" s="16" t="s">
        <v>193</v>
      </c>
      <c r="C1066" s="6"/>
      <c r="D1066" s="110">
        <f>D1067+D1068+D1069+D1071</f>
        <v>1635</v>
      </c>
      <c r="E1066" s="93"/>
      <c r="F1066" s="93"/>
      <c r="G1066" s="93"/>
      <c r="H1066" s="237"/>
    </row>
    <row r="1067" spans="1:8" ht="30" hidden="1" x14ac:dyDescent="0.25">
      <c r="A1067" s="4">
        <v>1</v>
      </c>
      <c r="B1067" s="16" t="s">
        <v>194</v>
      </c>
      <c r="C1067" s="6"/>
      <c r="D1067" s="110"/>
      <c r="E1067" s="93"/>
      <c r="F1067" s="93"/>
      <c r="G1067" s="93"/>
      <c r="H1067" s="237"/>
    </row>
    <row r="1068" spans="1:8" ht="30" hidden="1" x14ac:dyDescent="0.25">
      <c r="A1068" s="4">
        <v>1</v>
      </c>
      <c r="B1068" s="16" t="s">
        <v>195</v>
      </c>
      <c r="C1068" s="6"/>
      <c r="D1068" s="110"/>
      <c r="E1068" s="93"/>
      <c r="F1068" s="93"/>
      <c r="G1068" s="93"/>
      <c r="H1068" s="237"/>
    </row>
    <row r="1069" spans="1:8" ht="45" hidden="1" x14ac:dyDescent="0.25">
      <c r="A1069" s="4">
        <v>1</v>
      </c>
      <c r="B1069" s="16" t="s">
        <v>262</v>
      </c>
      <c r="C1069" s="6"/>
      <c r="D1069" s="110">
        <v>1030</v>
      </c>
      <c r="E1069" s="93"/>
      <c r="F1069" s="93"/>
      <c r="G1069" s="93"/>
      <c r="H1069" s="237"/>
    </row>
    <row r="1070" spans="1:8" hidden="1" x14ac:dyDescent="0.25">
      <c r="A1070" s="4">
        <v>1</v>
      </c>
      <c r="B1070" s="197" t="s">
        <v>263</v>
      </c>
      <c r="C1070" s="6"/>
      <c r="D1070" s="110">
        <v>122</v>
      </c>
      <c r="E1070" s="93"/>
      <c r="F1070" s="93"/>
      <c r="G1070" s="93"/>
      <c r="H1070" s="237"/>
    </row>
    <row r="1071" spans="1:8" ht="30" hidden="1" x14ac:dyDescent="0.25">
      <c r="A1071" s="4">
        <v>1</v>
      </c>
      <c r="B1071" s="16" t="s">
        <v>264</v>
      </c>
      <c r="C1071" s="6"/>
      <c r="D1071" s="110">
        <v>605</v>
      </c>
      <c r="E1071" s="93"/>
      <c r="F1071" s="93"/>
      <c r="G1071" s="93"/>
      <c r="H1071" s="237"/>
    </row>
    <row r="1072" spans="1:8" hidden="1" x14ac:dyDescent="0.25">
      <c r="A1072" s="4">
        <v>1</v>
      </c>
      <c r="B1072" s="197" t="s">
        <v>263</v>
      </c>
      <c r="C1072" s="6"/>
      <c r="D1072" s="110">
        <v>70</v>
      </c>
      <c r="E1072" s="93"/>
      <c r="F1072" s="93"/>
      <c r="G1072" s="93"/>
      <c r="H1072" s="237"/>
    </row>
    <row r="1073" spans="1:8" ht="30" hidden="1" x14ac:dyDescent="0.25">
      <c r="A1073" s="4">
        <v>1</v>
      </c>
      <c r="B1073" s="16" t="s">
        <v>230</v>
      </c>
      <c r="C1073" s="6"/>
      <c r="D1073" s="110">
        <f>D1074+D1075+D1077+D1079</f>
        <v>62316</v>
      </c>
      <c r="E1073" s="93"/>
      <c r="F1073" s="93"/>
      <c r="G1073" s="93"/>
      <c r="H1073" s="237"/>
    </row>
    <row r="1074" spans="1:8" ht="30" hidden="1" x14ac:dyDescent="0.25">
      <c r="A1074" s="4">
        <v>1</v>
      </c>
      <c r="B1074" s="16" t="s">
        <v>231</v>
      </c>
      <c r="C1074" s="6"/>
      <c r="D1074" s="110"/>
      <c r="E1074" s="93"/>
      <c r="F1074" s="93"/>
      <c r="G1074" s="93"/>
      <c r="H1074" s="237"/>
    </row>
    <row r="1075" spans="1:8" ht="60" hidden="1" x14ac:dyDescent="0.25">
      <c r="A1075" s="4">
        <v>1</v>
      </c>
      <c r="B1075" s="16" t="s">
        <v>265</v>
      </c>
      <c r="C1075" s="6"/>
      <c r="D1075" s="110">
        <v>52366</v>
      </c>
      <c r="E1075" s="93"/>
      <c r="F1075" s="93"/>
      <c r="G1075" s="93"/>
      <c r="H1075" s="237"/>
    </row>
    <row r="1076" spans="1:8" hidden="1" x14ac:dyDescent="0.25">
      <c r="A1076" s="4">
        <v>1</v>
      </c>
      <c r="B1076" s="197" t="s">
        <v>263</v>
      </c>
      <c r="C1076" s="6"/>
      <c r="D1076" s="110">
        <v>13267</v>
      </c>
      <c r="E1076" s="93"/>
      <c r="F1076" s="93"/>
      <c r="G1076" s="93"/>
      <c r="H1076" s="237"/>
    </row>
    <row r="1077" spans="1:8" ht="45" hidden="1" x14ac:dyDescent="0.25">
      <c r="A1077" s="4">
        <v>1</v>
      </c>
      <c r="B1077" s="16" t="s">
        <v>266</v>
      </c>
      <c r="C1077" s="6"/>
      <c r="D1077" s="110">
        <v>9950</v>
      </c>
      <c r="E1077" s="93"/>
      <c r="F1077" s="93"/>
      <c r="G1077" s="93"/>
      <c r="H1077" s="237"/>
    </row>
    <row r="1078" spans="1:8" hidden="1" x14ac:dyDescent="0.25">
      <c r="A1078" s="4">
        <v>1</v>
      </c>
      <c r="B1078" s="197" t="s">
        <v>263</v>
      </c>
      <c r="C1078" s="6"/>
      <c r="D1078" s="110">
        <v>6650</v>
      </c>
      <c r="E1078" s="93"/>
      <c r="F1078" s="93"/>
      <c r="G1078" s="93"/>
      <c r="H1078" s="237"/>
    </row>
    <row r="1079" spans="1:8" ht="30" hidden="1" x14ac:dyDescent="0.25">
      <c r="A1079" s="4">
        <v>1</v>
      </c>
      <c r="B1079" s="16" t="s">
        <v>232</v>
      </c>
      <c r="C1079" s="6"/>
      <c r="D1079" s="110"/>
      <c r="E1079" s="93"/>
      <c r="F1079" s="93"/>
      <c r="G1079" s="93"/>
      <c r="H1079" s="237"/>
    </row>
    <row r="1080" spans="1:8" hidden="1" x14ac:dyDescent="0.25">
      <c r="A1080" s="4">
        <v>1</v>
      </c>
      <c r="B1080" s="197" t="s">
        <v>263</v>
      </c>
      <c r="C1080" s="6"/>
      <c r="D1080" s="110"/>
      <c r="E1080" s="93"/>
      <c r="F1080" s="93"/>
      <c r="G1080" s="93"/>
      <c r="H1080" s="237"/>
    </row>
    <row r="1081" spans="1:8" ht="45" hidden="1" x14ac:dyDescent="0.25">
      <c r="A1081" s="4">
        <v>1</v>
      </c>
      <c r="B1081" s="16" t="s">
        <v>233</v>
      </c>
      <c r="C1081" s="6"/>
      <c r="D1081" s="110"/>
      <c r="E1081" s="93"/>
      <c r="F1081" s="93"/>
      <c r="G1081" s="93"/>
      <c r="H1081" s="237"/>
    </row>
    <row r="1082" spans="1:8" ht="30" hidden="1" x14ac:dyDescent="0.25">
      <c r="A1082" s="4">
        <v>1</v>
      </c>
      <c r="B1082" s="16" t="s">
        <v>234</v>
      </c>
      <c r="C1082" s="6"/>
      <c r="D1082" s="110"/>
      <c r="E1082" s="93"/>
      <c r="F1082" s="93"/>
      <c r="G1082" s="93"/>
      <c r="H1082" s="237"/>
    </row>
    <row r="1083" spans="1:8" ht="30" hidden="1" x14ac:dyDescent="0.25">
      <c r="A1083" s="4">
        <v>1</v>
      </c>
      <c r="B1083" s="16" t="s">
        <v>235</v>
      </c>
      <c r="C1083" s="6"/>
      <c r="D1083" s="110"/>
      <c r="E1083" s="93"/>
      <c r="F1083" s="93"/>
      <c r="G1083" s="93"/>
      <c r="H1083" s="237"/>
    </row>
    <row r="1084" spans="1:8" hidden="1" x14ac:dyDescent="0.25">
      <c r="A1084" s="4">
        <v>1</v>
      </c>
      <c r="B1084" s="16" t="s">
        <v>236</v>
      </c>
      <c r="C1084" s="6"/>
      <c r="D1084" s="93"/>
      <c r="E1084" s="93"/>
      <c r="F1084" s="93"/>
      <c r="G1084" s="93"/>
      <c r="H1084" s="237"/>
    </row>
    <row r="1085" spans="1:8" hidden="1" x14ac:dyDescent="0.25">
      <c r="A1085" s="4">
        <v>1</v>
      </c>
      <c r="B1085" s="16" t="s">
        <v>271</v>
      </c>
      <c r="C1085" s="6"/>
      <c r="D1085" s="93"/>
      <c r="E1085" s="93"/>
      <c r="F1085" s="93"/>
      <c r="G1085" s="93"/>
      <c r="H1085" s="237"/>
    </row>
    <row r="1086" spans="1:8" hidden="1" x14ac:dyDescent="0.25">
      <c r="A1086" s="4">
        <v>1</v>
      </c>
      <c r="B1086" s="152" t="s">
        <v>282</v>
      </c>
      <c r="C1086" s="6"/>
      <c r="D1086" s="93"/>
      <c r="E1086" s="93"/>
      <c r="F1086" s="93"/>
      <c r="G1086" s="93"/>
      <c r="H1086" s="237"/>
    </row>
    <row r="1087" spans="1:8" hidden="1" x14ac:dyDescent="0.25">
      <c r="A1087" s="4">
        <v>1</v>
      </c>
      <c r="B1087" s="24" t="s">
        <v>144</v>
      </c>
      <c r="C1087" s="6"/>
      <c r="D1087" s="93"/>
      <c r="E1087" s="93"/>
      <c r="F1087" s="93"/>
      <c r="G1087" s="93"/>
      <c r="H1087" s="237"/>
    </row>
    <row r="1088" spans="1:8" hidden="1" x14ac:dyDescent="0.25">
      <c r="A1088" s="4">
        <v>1</v>
      </c>
      <c r="B1088" s="152" t="s">
        <v>191</v>
      </c>
      <c r="C1088" s="6"/>
      <c r="D1088" s="93"/>
      <c r="E1088" s="93"/>
      <c r="F1088" s="93"/>
      <c r="G1088" s="93"/>
      <c r="H1088" s="237"/>
    </row>
    <row r="1089" spans="1:8" ht="30" hidden="1" x14ac:dyDescent="0.25">
      <c r="A1089" s="4">
        <v>1</v>
      </c>
      <c r="B1089" s="24" t="s">
        <v>145</v>
      </c>
      <c r="C1089" s="6"/>
      <c r="D1089" s="93">
        <v>10269</v>
      </c>
      <c r="E1089" s="93"/>
      <c r="F1089" s="93"/>
      <c r="G1089" s="93"/>
      <c r="H1089" s="237"/>
    </row>
    <row r="1090" spans="1:8" hidden="1" x14ac:dyDescent="0.25">
      <c r="A1090" s="4">
        <v>1</v>
      </c>
      <c r="B1090" s="153" t="s">
        <v>208</v>
      </c>
      <c r="C1090" s="6"/>
      <c r="D1090" s="93"/>
      <c r="E1090" s="93"/>
      <c r="F1090" s="93"/>
      <c r="G1090" s="93"/>
      <c r="H1090" s="237"/>
    </row>
    <row r="1091" spans="1:8" hidden="1" x14ac:dyDescent="0.25">
      <c r="A1091" s="4">
        <v>1</v>
      </c>
      <c r="B1091" s="229" t="s">
        <v>268</v>
      </c>
      <c r="C1091" s="6"/>
      <c r="D1091" s="93"/>
      <c r="E1091" s="93"/>
      <c r="F1091" s="93"/>
      <c r="G1091" s="93"/>
      <c r="H1091" s="237"/>
    </row>
    <row r="1092" spans="1:8" hidden="1" x14ac:dyDescent="0.25">
      <c r="A1092" s="4">
        <v>1</v>
      </c>
      <c r="B1092" s="17" t="s">
        <v>197</v>
      </c>
      <c r="C1092" s="6"/>
      <c r="D1092" s="78">
        <f>D1064+ROUND(D1087*3.2,0)+D1089</f>
        <v>74220</v>
      </c>
      <c r="E1092" s="93"/>
      <c r="F1092" s="93"/>
      <c r="G1092" s="93"/>
      <c r="H1092" s="237"/>
    </row>
    <row r="1093" spans="1:8" ht="15" hidden="1" customHeight="1" x14ac:dyDescent="0.25">
      <c r="A1093" s="4">
        <v>1</v>
      </c>
      <c r="B1093" s="239" t="s">
        <v>196</v>
      </c>
      <c r="C1093" s="77"/>
      <c r="D1093" s="78">
        <f>D1062+D1092</f>
        <v>232220</v>
      </c>
      <c r="E1093" s="93"/>
      <c r="F1093" s="93"/>
      <c r="G1093" s="93"/>
      <c r="H1093" s="237"/>
    </row>
    <row r="1094" spans="1:8" hidden="1" x14ac:dyDescent="0.25">
      <c r="A1094" s="4">
        <v>1</v>
      </c>
      <c r="B1094" s="72" t="s">
        <v>8</v>
      </c>
      <c r="C1094" s="117"/>
      <c r="D1094" s="117"/>
      <c r="E1094" s="93"/>
      <c r="F1094" s="93"/>
      <c r="G1094" s="93"/>
    </row>
    <row r="1095" spans="1:8" hidden="1" x14ac:dyDescent="0.25">
      <c r="A1095" s="4">
        <v>1</v>
      </c>
      <c r="B1095" s="20" t="s">
        <v>98</v>
      </c>
      <c r="C1095" s="117"/>
      <c r="D1095" s="117"/>
      <c r="E1095" s="93"/>
      <c r="F1095" s="93"/>
      <c r="G1095" s="93"/>
    </row>
    <row r="1096" spans="1:8" hidden="1" x14ac:dyDescent="0.25">
      <c r="A1096" s="4">
        <v>1</v>
      </c>
      <c r="B1096" s="131" t="s">
        <v>173</v>
      </c>
      <c r="C1096" s="8">
        <v>240</v>
      </c>
      <c r="D1096" s="93">
        <v>900</v>
      </c>
      <c r="E1096" s="12">
        <v>8</v>
      </c>
      <c r="F1096" s="93">
        <f>ROUND(G1096/C1096,0)</f>
        <v>30</v>
      </c>
      <c r="G1096" s="93">
        <f>ROUND(D1096*E1096,0)</f>
        <v>7200</v>
      </c>
    </row>
    <row r="1097" spans="1:8" ht="17.25" hidden="1" customHeight="1" x14ac:dyDescent="0.25">
      <c r="A1097" s="4">
        <v>1</v>
      </c>
      <c r="B1097" s="70" t="s">
        <v>174</v>
      </c>
      <c r="C1097" s="8"/>
      <c r="D1097" s="243">
        <f t="shared" ref="D1097:G1098" si="13">D1096</f>
        <v>900</v>
      </c>
      <c r="E1097" s="244">
        <f t="shared" si="13"/>
        <v>8</v>
      </c>
      <c r="F1097" s="243">
        <f t="shared" si="13"/>
        <v>30</v>
      </c>
      <c r="G1097" s="243">
        <f t="shared" si="13"/>
        <v>7200</v>
      </c>
    </row>
    <row r="1098" spans="1:8" ht="17.25" hidden="1" customHeight="1" x14ac:dyDescent="0.25">
      <c r="A1098" s="4">
        <v>1</v>
      </c>
      <c r="B1098" s="133" t="s">
        <v>141</v>
      </c>
      <c r="C1098" s="8"/>
      <c r="D1098" s="124">
        <f t="shared" si="13"/>
        <v>900</v>
      </c>
      <c r="E1098" s="7">
        <f t="shared" si="13"/>
        <v>8</v>
      </c>
      <c r="F1098" s="124">
        <f t="shared" si="13"/>
        <v>30</v>
      </c>
      <c r="G1098" s="124">
        <f t="shared" si="13"/>
        <v>7200</v>
      </c>
    </row>
    <row r="1099" spans="1:8" ht="20.25" hidden="1" customHeight="1" thickBot="1" x14ac:dyDescent="0.3">
      <c r="A1099" s="4">
        <v>1</v>
      </c>
      <c r="B1099" s="95" t="s">
        <v>11</v>
      </c>
      <c r="C1099" s="95"/>
      <c r="D1099" s="98"/>
      <c r="E1099" s="98"/>
      <c r="F1099" s="98"/>
      <c r="G1099" s="98"/>
    </row>
    <row r="1100" spans="1:8" ht="43.5" x14ac:dyDescent="0.25">
      <c r="A1100" s="4">
        <v>1</v>
      </c>
      <c r="B1100" s="281" t="s">
        <v>206</v>
      </c>
      <c r="C1100" s="214"/>
      <c r="D1100" s="236"/>
      <c r="E1100" s="236"/>
      <c r="F1100" s="236"/>
      <c r="G1100" s="236"/>
    </row>
    <row r="1101" spans="1:8" x14ac:dyDescent="0.25">
      <c r="A1101" s="4">
        <v>1</v>
      </c>
      <c r="B1101" s="9" t="s">
        <v>5</v>
      </c>
      <c r="C1101" s="28"/>
      <c r="D1101" s="93"/>
      <c r="E1101" s="282"/>
      <c r="F1101" s="93"/>
      <c r="G1101" s="93"/>
    </row>
    <row r="1102" spans="1:8" x14ac:dyDescent="0.25">
      <c r="A1102" s="4">
        <v>1</v>
      </c>
      <c r="B1102" s="35" t="s">
        <v>96</v>
      </c>
      <c r="C1102" s="39">
        <v>340</v>
      </c>
      <c r="D1102" s="93">
        <v>693</v>
      </c>
      <c r="E1102" s="283">
        <v>9.8000000000000007</v>
      </c>
      <c r="F1102" s="93">
        <f t="shared" ref="F1102:F1113" si="14">ROUND(G1102/C1102,0)</f>
        <v>20</v>
      </c>
      <c r="G1102" s="93">
        <f t="shared" ref="G1102:G1113" si="15">ROUND(D1102*E1102,0)</f>
        <v>6791</v>
      </c>
    </row>
    <row r="1103" spans="1:8" x14ac:dyDescent="0.25">
      <c r="A1103" s="4">
        <v>1</v>
      </c>
      <c r="B1103" s="35" t="s">
        <v>75</v>
      </c>
      <c r="C1103" s="39">
        <v>340</v>
      </c>
      <c r="D1103" s="93">
        <v>50</v>
      </c>
      <c r="E1103" s="283">
        <v>11.4</v>
      </c>
      <c r="F1103" s="93">
        <f t="shared" si="14"/>
        <v>2</v>
      </c>
      <c r="G1103" s="93">
        <f t="shared" si="15"/>
        <v>570</v>
      </c>
    </row>
    <row r="1104" spans="1:8" x14ac:dyDescent="0.25">
      <c r="A1104" s="4">
        <v>1</v>
      </c>
      <c r="B1104" s="35" t="s">
        <v>27</v>
      </c>
      <c r="C1104" s="39">
        <v>340</v>
      </c>
      <c r="D1104" s="93">
        <v>100</v>
      </c>
      <c r="E1104" s="283">
        <v>6.3</v>
      </c>
      <c r="F1104" s="93">
        <f t="shared" si="14"/>
        <v>2</v>
      </c>
      <c r="G1104" s="93">
        <f t="shared" si="15"/>
        <v>630</v>
      </c>
    </row>
    <row r="1105" spans="1:9" x14ac:dyDescent="0.25">
      <c r="A1105" s="4">
        <v>1</v>
      </c>
      <c r="B1105" s="35" t="s">
        <v>25</v>
      </c>
      <c r="C1105" s="39">
        <v>340</v>
      </c>
      <c r="D1105" s="93">
        <v>1092</v>
      </c>
      <c r="E1105" s="283">
        <v>10.8</v>
      </c>
      <c r="F1105" s="93">
        <f t="shared" si="14"/>
        <v>35</v>
      </c>
      <c r="G1105" s="93">
        <f t="shared" si="15"/>
        <v>11794</v>
      </c>
    </row>
    <row r="1106" spans="1:9" x14ac:dyDescent="0.25">
      <c r="A1106" s="4">
        <v>1</v>
      </c>
      <c r="B1106" s="35" t="s">
        <v>74</v>
      </c>
      <c r="C1106" s="39">
        <v>340</v>
      </c>
      <c r="D1106" s="93">
        <v>730</v>
      </c>
      <c r="E1106" s="283">
        <v>10.1</v>
      </c>
      <c r="F1106" s="93">
        <f t="shared" si="14"/>
        <v>22</v>
      </c>
      <c r="G1106" s="93">
        <f t="shared" si="15"/>
        <v>7373</v>
      </c>
    </row>
    <row r="1107" spans="1:9" x14ac:dyDescent="0.25">
      <c r="A1107" s="4">
        <v>1</v>
      </c>
      <c r="B1107" s="35" t="s">
        <v>43</v>
      </c>
      <c r="C1107" s="39">
        <v>340</v>
      </c>
      <c r="D1107" s="93">
        <v>145</v>
      </c>
      <c r="E1107" s="283">
        <v>10.8</v>
      </c>
      <c r="F1107" s="93">
        <f t="shared" si="14"/>
        <v>5</v>
      </c>
      <c r="G1107" s="93">
        <f t="shared" si="15"/>
        <v>1566</v>
      </c>
    </row>
    <row r="1108" spans="1:9" x14ac:dyDescent="0.25">
      <c r="A1108" s="4">
        <v>1</v>
      </c>
      <c r="B1108" s="35" t="s">
        <v>16</v>
      </c>
      <c r="C1108" s="39">
        <v>340</v>
      </c>
      <c r="D1108" s="93">
        <v>300</v>
      </c>
      <c r="E1108" s="283">
        <v>11.1</v>
      </c>
      <c r="F1108" s="93">
        <f t="shared" si="14"/>
        <v>10</v>
      </c>
      <c r="G1108" s="93">
        <f t="shared" si="15"/>
        <v>3330</v>
      </c>
    </row>
    <row r="1109" spans="1:9" x14ac:dyDescent="0.25">
      <c r="A1109" s="4">
        <v>1</v>
      </c>
      <c r="B1109" s="35" t="s">
        <v>24</v>
      </c>
      <c r="C1109" s="39">
        <v>340</v>
      </c>
      <c r="D1109" s="93">
        <v>303</v>
      </c>
      <c r="E1109" s="283">
        <v>10.1</v>
      </c>
      <c r="F1109" s="93">
        <f t="shared" si="14"/>
        <v>9</v>
      </c>
      <c r="G1109" s="93">
        <f t="shared" si="15"/>
        <v>3060</v>
      </c>
    </row>
    <row r="1110" spans="1:9" x14ac:dyDescent="0.25">
      <c r="A1110" s="4">
        <v>1</v>
      </c>
      <c r="B1110" s="35" t="s">
        <v>14</v>
      </c>
      <c r="C1110" s="39">
        <v>340</v>
      </c>
      <c r="D1110" s="93">
        <f>141+12</f>
        <v>153</v>
      </c>
      <c r="E1110" s="283">
        <v>8.1999999999999993</v>
      </c>
      <c r="F1110" s="93">
        <f t="shared" si="14"/>
        <v>4</v>
      </c>
      <c r="G1110" s="93">
        <f t="shared" si="15"/>
        <v>1255</v>
      </c>
    </row>
    <row r="1111" spans="1:9" x14ac:dyDescent="0.25">
      <c r="A1111" s="4">
        <v>1</v>
      </c>
      <c r="B1111" s="36" t="s">
        <v>80</v>
      </c>
      <c r="C1111" s="39">
        <v>340</v>
      </c>
      <c r="D1111" s="93">
        <v>180</v>
      </c>
      <c r="E1111" s="283">
        <v>11</v>
      </c>
      <c r="F1111" s="93">
        <f t="shared" si="14"/>
        <v>6</v>
      </c>
      <c r="G1111" s="93">
        <f t="shared" si="15"/>
        <v>1980</v>
      </c>
    </row>
    <row r="1112" spans="1:9" x14ac:dyDescent="0.25">
      <c r="A1112" s="4">
        <v>1</v>
      </c>
      <c r="B1112" s="36" t="s">
        <v>37</v>
      </c>
      <c r="C1112" s="39">
        <v>340</v>
      </c>
      <c r="D1112" s="93">
        <v>110</v>
      </c>
      <c r="E1112" s="283">
        <v>8.5</v>
      </c>
      <c r="F1112" s="93">
        <f t="shared" si="14"/>
        <v>3</v>
      </c>
      <c r="G1112" s="93">
        <f t="shared" si="15"/>
        <v>935</v>
      </c>
    </row>
    <row r="1113" spans="1:9" x14ac:dyDescent="0.25">
      <c r="A1113" s="4">
        <v>1</v>
      </c>
      <c r="B1113" s="284" t="s">
        <v>81</v>
      </c>
      <c r="C1113" s="39">
        <v>340</v>
      </c>
      <c r="D1113" s="93">
        <v>110</v>
      </c>
      <c r="E1113" s="283">
        <v>11.5</v>
      </c>
      <c r="F1113" s="93">
        <f t="shared" si="14"/>
        <v>4</v>
      </c>
      <c r="G1113" s="93">
        <f t="shared" si="15"/>
        <v>1265</v>
      </c>
    </row>
    <row r="1114" spans="1:9" s="4" customFormat="1" x14ac:dyDescent="0.25">
      <c r="A1114" s="4">
        <v>1</v>
      </c>
      <c r="B1114" s="285" t="s">
        <v>6</v>
      </c>
      <c r="C1114" s="41"/>
      <c r="D1114" s="78">
        <f>SUM(D1102:D1113)</f>
        <v>3966</v>
      </c>
      <c r="E1114" s="101">
        <f>G1114/D1114</f>
        <v>10.224155320221886</v>
      </c>
      <c r="F1114" s="78">
        <f>SUM(F1102:F1113)</f>
        <v>122</v>
      </c>
      <c r="G1114" s="78">
        <f>SUM(G1102:G1113)</f>
        <v>40549</v>
      </c>
      <c r="I1114" s="3"/>
    </row>
    <row r="1115" spans="1:9" s="4" customFormat="1" x14ac:dyDescent="0.25">
      <c r="A1115" s="4">
        <v>1</v>
      </c>
      <c r="B1115" s="15" t="s">
        <v>199</v>
      </c>
      <c r="C1115" s="6"/>
      <c r="D1115" s="93"/>
      <c r="E1115" s="101"/>
      <c r="F1115" s="78"/>
      <c r="G1115" s="78"/>
      <c r="I1115" s="3"/>
    </row>
    <row r="1116" spans="1:9" s="4" customFormat="1" x14ac:dyDescent="0.25">
      <c r="A1116" s="4">
        <v>1</v>
      </c>
      <c r="B1116" s="16" t="s">
        <v>146</v>
      </c>
      <c r="C1116" s="6"/>
      <c r="D1116" s="93">
        <f>D1117+D1118+D1119+D1120</f>
        <v>2660</v>
      </c>
      <c r="E1116" s="101"/>
      <c r="F1116" s="78"/>
      <c r="G1116" s="78"/>
    </row>
    <row r="1117" spans="1:9" s="4" customFormat="1" x14ac:dyDescent="0.25">
      <c r="A1117" s="4">
        <v>1</v>
      </c>
      <c r="B1117" s="16" t="s">
        <v>192</v>
      </c>
      <c r="C1117" s="6"/>
      <c r="D1117" s="93"/>
      <c r="E1117" s="101"/>
      <c r="F1117" s="78"/>
      <c r="G1117" s="78"/>
    </row>
    <row r="1118" spans="1:9" s="4" customFormat="1" ht="30" x14ac:dyDescent="0.25">
      <c r="A1118" s="4">
        <v>1</v>
      </c>
      <c r="B1118" s="16" t="s">
        <v>227</v>
      </c>
      <c r="C1118" s="6"/>
      <c r="D1118" s="93">
        <v>120</v>
      </c>
      <c r="E1118" s="101"/>
      <c r="F1118" s="78"/>
      <c r="G1118" s="78"/>
    </row>
    <row r="1119" spans="1:9" s="4" customFormat="1" ht="30" x14ac:dyDescent="0.25">
      <c r="A1119" s="4">
        <v>1</v>
      </c>
      <c r="B1119" s="16" t="s">
        <v>228</v>
      </c>
      <c r="C1119" s="6"/>
      <c r="D1119" s="93"/>
      <c r="E1119" s="101"/>
      <c r="F1119" s="78"/>
      <c r="G1119" s="78"/>
    </row>
    <row r="1120" spans="1:9" s="4" customFormat="1" x14ac:dyDescent="0.25">
      <c r="A1120" s="4">
        <v>1</v>
      </c>
      <c r="B1120" s="16" t="s">
        <v>229</v>
      </c>
      <c r="C1120" s="6"/>
      <c r="D1120" s="93">
        <v>2540</v>
      </c>
      <c r="E1120" s="101"/>
      <c r="F1120" s="78"/>
      <c r="G1120" s="78"/>
      <c r="H1120" s="248"/>
    </row>
    <row r="1121" spans="1:8" s="4" customFormat="1" x14ac:dyDescent="0.25">
      <c r="A1121" s="4">
        <v>1</v>
      </c>
      <c r="B1121" s="24" t="s">
        <v>144</v>
      </c>
      <c r="C1121" s="6"/>
      <c r="D1121" s="93">
        <v>5500</v>
      </c>
      <c r="E1121" s="101"/>
      <c r="F1121" s="78"/>
      <c r="G1121" s="78"/>
    </row>
    <row r="1122" spans="1:8" s="4" customFormat="1" x14ac:dyDescent="0.25">
      <c r="A1122" s="4">
        <v>1</v>
      </c>
      <c r="B1122" s="152" t="s">
        <v>191</v>
      </c>
      <c r="C1122" s="6"/>
      <c r="D1122" s="93">
        <v>1500</v>
      </c>
      <c r="E1122" s="101"/>
      <c r="F1122" s="78"/>
      <c r="G1122" s="78"/>
    </row>
    <row r="1123" spans="1:8" s="4" customFormat="1" ht="14.25" x14ac:dyDescent="0.2">
      <c r="A1123" s="4">
        <v>1</v>
      </c>
      <c r="B1123" s="17" t="s">
        <v>165</v>
      </c>
      <c r="C1123" s="6"/>
      <c r="D1123" s="78">
        <f>D1116+ROUND(D1121*3.2,0)</f>
        <v>20260</v>
      </c>
      <c r="E1123" s="101"/>
      <c r="F1123" s="78"/>
      <c r="G1123" s="78"/>
      <c r="H1123" s="248"/>
    </row>
    <row r="1124" spans="1:8" s="4" customFormat="1" x14ac:dyDescent="0.25">
      <c r="A1124" s="4">
        <v>1</v>
      </c>
      <c r="B1124" s="15" t="s">
        <v>198</v>
      </c>
      <c r="C1124" s="6"/>
      <c r="D1124" s="93"/>
      <c r="E1124" s="101"/>
      <c r="F1124" s="78"/>
      <c r="G1124" s="78"/>
    </row>
    <row r="1125" spans="1:8" s="4" customFormat="1" x14ac:dyDescent="0.25">
      <c r="A1125" s="4">
        <v>1</v>
      </c>
      <c r="B1125" s="16" t="s">
        <v>146</v>
      </c>
      <c r="C1125" s="6"/>
      <c r="D1125" s="93">
        <f>D1126+D1127+D1134+D1142+D1143+D1144+D1145+D1146</f>
        <v>4455</v>
      </c>
      <c r="E1125" s="101"/>
      <c r="F1125" s="78"/>
      <c r="G1125" s="78"/>
    </row>
    <row r="1126" spans="1:8" s="4" customFormat="1" x14ac:dyDescent="0.25">
      <c r="A1126" s="4">
        <v>1</v>
      </c>
      <c r="B1126" s="16" t="s">
        <v>192</v>
      </c>
      <c r="C1126" s="6"/>
      <c r="D1126" s="93"/>
      <c r="E1126" s="101"/>
      <c r="F1126" s="78"/>
      <c r="G1126" s="78"/>
    </row>
    <row r="1127" spans="1:8" s="4" customFormat="1" ht="30" x14ac:dyDescent="0.25">
      <c r="A1127" s="4">
        <v>1</v>
      </c>
      <c r="B1127" s="16" t="s">
        <v>193</v>
      </c>
      <c r="C1127" s="6"/>
      <c r="D1127" s="110">
        <f>D1128+D1129+D1130+D1132</f>
        <v>555</v>
      </c>
      <c r="E1127" s="101"/>
      <c r="F1127" s="78"/>
      <c r="G1127" s="78"/>
    </row>
    <row r="1128" spans="1:8" s="4" customFormat="1" ht="30" x14ac:dyDescent="0.25">
      <c r="A1128" s="4">
        <v>1</v>
      </c>
      <c r="B1128" s="16" t="s">
        <v>194</v>
      </c>
      <c r="C1128" s="6"/>
      <c r="D1128" s="110">
        <v>427</v>
      </c>
      <c r="E1128" s="101"/>
      <c r="F1128" s="78"/>
      <c r="G1128" s="78"/>
    </row>
    <row r="1129" spans="1:8" s="4" customFormat="1" ht="30" x14ac:dyDescent="0.25">
      <c r="A1129" s="4">
        <v>1</v>
      </c>
      <c r="B1129" s="16" t="s">
        <v>195</v>
      </c>
      <c r="C1129" s="6"/>
      <c r="D1129" s="110">
        <v>128</v>
      </c>
      <c r="E1129" s="101"/>
      <c r="F1129" s="78"/>
      <c r="G1129" s="78"/>
    </row>
    <row r="1130" spans="1:8" s="4" customFormat="1" ht="45" x14ac:dyDescent="0.25">
      <c r="A1130" s="4">
        <v>1</v>
      </c>
      <c r="B1130" s="16" t="s">
        <v>262</v>
      </c>
      <c r="C1130" s="6"/>
      <c r="D1130" s="110"/>
      <c r="E1130" s="101"/>
      <c r="F1130" s="78"/>
      <c r="G1130" s="78"/>
    </row>
    <row r="1131" spans="1:8" s="4" customFormat="1" x14ac:dyDescent="0.25">
      <c r="A1131" s="4">
        <v>1</v>
      </c>
      <c r="B1131" s="197" t="s">
        <v>263</v>
      </c>
      <c r="C1131" s="6"/>
      <c r="D1131" s="110"/>
      <c r="E1131" s="101"/>
      <c r="F1131" s="78"/>
      <c r="G1131" s="78"/>
    </row>
    <row r="1132" spans="1:8" s="4" customFormat="1" ht="30" x14ac:dyDescent="0.25">
      <c r="A1132" s="4">
        <v>1</v>
      </c>
      <c r="B1132" s="16" t="s">
        <v>264</v>
      </c>
      <c r="C1132" s="6"/>
      <c r="D1132" s="110"/>
      <c r="E1132" s="101"/>
      <c r="F1132" s="78"/>
      <c r="G1132" s="78"/>
    </row>
    <row r="1133" spans="1:8" s="4" customFormat="1" x14ac:dyDescent="0.25">
      <c r="A1133" s="4">
        <v>1</v>
      </c>
      <c r="B1133" s="197" t="s">
        <v>263</v>
      </c>
      <c r="C1133" s="6"/>
      <c r="D1133" s="110"/>
      <c r="E1133" s="101"/>
      <c r="F1133" s="78"/>
      <c r="G1133" s="78"/>
    </row>
    <row r="1134" spans="1:8" s="4" customFormat="1" ht="30" x14ac:dyDescent="0.25">
      <c r="A1134" s="4">
        <v>1</v>
      </c>
      <c r="B1134" s="16" t="s">
        <v>230</v>
      </c>
      <c r="C1134" s="6"/>
      <c r="D1134" s="110">
        <f>D1135+D1136+D1138+D1140</f>
        <v>400</v>
      </c>
      <c r="E1134" s="101"/>
      <c r="F1134" s="78"/>
      <c r="G1134" s="78"/>
    </row>
    <row r="1135" spans="1:8" s="4" customFormat="1" ht="30" x14ac:dyDescent="0.25">
      <c r="A1135" s="4">
        <v>1</v>
      </c>
      <c r="B1135" s="16" t="s">
        <v>231</v>
      </c>
      <c r="C1135" s="6"/>
      <c r="D1135" s="93">
        <v>400</v>
      </c>
      <c r="E1135" s="101"/>
      <c r="F1135" s="78"/>
      <c r="G1135" s="78"/>
    </row>
    <row r="1136" spans="1:8" s="4" customFormat="1" ht="60" x14ac:dyDescent="0.25">
      <c r="A1136" s="4">
        <v>1</v>
      </c>
      <c r="B1136" s="16" t="s">
        <v>265</v>
      </c>
      <c r="C1136" s="6"/>
      <c r="D1136" s="110"/>
      <c r="E1136" s="101"/>
      <c r="F1136" s="78"/>
      <c r="G1136" s="78"/>
    </row>
    <row r="1137" spans="1:8" s="4" customFormat="1" x14ac:dyDescent="0.25">
      <c r="A1137" s="4">
        <v>1</v>
      </c>
      <c r="B1137" s="197" t="s">
        <v>263</v>
      </c>
      <c r="C1137" s="6"/>
      <c r="D1137" s="110"/>
      <c r="E1137" s="101"/>
      <c r="F1137" s="78"/>
      <c r="G1137" s="78"/>
    </row>
    <row r="1138" spans="1:8" s="4" customFormat="1" ht="45" x14ac:dyDescent="0.25">
      <c r="A1138" s="4">
        <v>1</v>
      </c>
      <c r="B1138" s="16" t="s">
        <v>266</v>
      </c>
      <c r="C1138" s="6"/>
      <c r="D1138" s="110"/>
      <c r="E1138" s="101"/>
      <c r="F1138" s="78"/>
      <c r="G1138" s="78"/>
    </row>
    <row r="1139" spans="1:8" s="4" customFormat="1" x14ac:dyDescent="0.25">
      <c r="A1139" s="4">
        <v>1</v>
      </c>
      <c r="B1139" s="197" t="s">
        <v>263</v>
      </c>
      <c r="C1139" s="6"/>
      <c r="D1139" s="110"/>
      <c r="E1139" s="101"/>
      <c r="F1139" s="78"/>
      <c r="G1139" s="78"/>
    </row>
    <row r="1140" spans="1:8" s="4" customFormat="1" ht="30" x14ac:dyDescent="0.25">
      <c r="A1140" s="4">
        <v>1</v>
      </c>
      <c r="B1140" s="16" t="s">
        <v>232</v>
      </c>
      <c r="C1140" s="6"/>
      <c r="D1140" s="110"/>
      <c r="E1140" s="101"/>
      <c r="F1140" s="78"/>
      <c r="G1140" s="78"/>
    </row>
    <row r="1141" spans="1:8" s="4" customFormat="1" x14ac:dyDescent="0.25">
      <c r="A1141" s="4">
        <v>1</v>
      </c>
      <c r="B1141" s="197" t="s">
        <v>263</v>
      </c>
      <c r="C1141" s="6"/>
      <c r="D1141" s="110"/>
      <c r="E1141" s="101"/>
      <c r="F1141" s="78"/>
      <c r="G1141" s="78"/>
    </row>
    <row r="1142" spans="1:8" s="4" customFormat="1" ht="45" x14ac:dyDescent="0.25">
      <c r="A1142" s="4">
        <v>1</v>
      </c>
      <c r="B1142" s="16" t="s">
        <v>233</v>
      </c>
      <c r="C1142" s="6"/>
      <c r="D1142" s="110"/>
      <c r="E1142" s="101"/>
      <c r="F1142" s="78"/>
      <c r="G1142" s="78"/>
    </row>
    <row r="1143" spans="1:8" s="4" customFormat="1" ht="30" x14ac:dyDescent="0.25">
      <c r="A1143" s="4">
        <v>1</v>
      </c>
      <c r="B1143" s="16" t="s">
        <v>234</v>
      </c>
      <c r="C1143" s="6"/>
      <c r="D1143" s="110"/>
      <c r="E1143" s="101"/>
      <c r="F1143" s="78"/>
      <c r="G1143" s="78"/>
    </row>
    <row r="1144" spans="1:8" s="4" customFormat="1" ht="30" x14ac:dyDescent="0.25">
      <c r="A1144" s="4">
        <v>1</v>
      </c>
      <c r="B1144" s="16" t="s">
        <v>235</v>
      </c>
      <c r="C1144" s="6"/>
      <c r="D1144" s="110"/>
      <c r="E1144" s="101"/>
      <c r="F1144" s="78"/>
      <c r="G1144" s="78"/>
    </row>
    <row r="1145" spans="1:8" s="4" customFormat="1" x14ac:dyDescent="0.25">
      <c r="A1145" s="4">
        <v>1</v>
      </c>
      <c r="B1145" s="16" t="s">
        <v>236</v>
      </c>
      <c r="C1145" s="6"/>
      <c r="D1145" s="93">
        <v>3500</v>
      </c>
      <c r="E1145" s="101"/>
      <c r="F1145" s="78"/>
      <c r="G1145" s="78"/>
    </row>
    <row r="1146" spans="1:8" s="4" customFormat="1" x14ac:dyDescent="0.25">
      <c r="A1146" s="4">
        <v>1</v>
      </c>
      <c r="B1146" s="16" t="s">
        <v>271</v>
      </c>
      <c r="C1146" s="6"/>
      <c r="D1146" s="93"/>
      <c r="E1146" s="101"/>
      <c r="F1146" s="78"/>
      <c r="G1146" s="78"/>
    </row>
    <row r="1147" spans="1:8" s="4" customFormat="1" x14ac:dyDescent="0.25">
      <c r="A1147" s="4">
        <v>1</v>
      </c>
      <c r="B1147" s="152" t="s">
        <v>282</v>
      </c>
      <c r="C1147" s="6"/>
      <c r="D1147" s="93"/>
      <c r="E1147" s="101"/>
      <c r="F1147" s="78"/>
      <c r="G1147" s="78"/>
    </row>
    <row r="1148" spans="1:8" s="4" customFormat="1" x14ac:dyDescent="0.25">
      <c r="A1148" s="4">
        <v>1</v>
      </c>
      <c r="B1148" s="24" t="s">
        <v>144</v>
      </c>
      <c r="C1148" s="6"/>
      <c r="D1148" s="93">
        <v>450</v>
      </c>
      <c r="E1148" s="101"/>
      <c r="F1148" s="78"/>
      <c r="G1148" s="78"/>
    </row>
    <row r="1149" spans="1:8" s="4" customFormat="1" x14ac:dyDescent="0.25">
      <c r="A1149" s="4">
        <v>1</v>
      </c>
      <c r="B1149" s="152" t="s">
        <v>191</v>
      </c>
      <c r="C1149" s="6"/>
      <c r="D1149" s="93"/>
      <c r="E1149" s="101"/>
      <c r="F1149" s="78"/>
      <c r="G1149" s="78"/>
    </row>
    <row r="1150" spans="1:8" s="4" customFormat="1" ht="30" x14ac:dyDescent="0.25">
      <c r="A1150" s="4">
        <v>1</v>
      </c>
      <c r="B1150" s="24" t="s">
        <v>145</v>
      </c>
      <c r="C1150" s="6"/>
      <c r="D1150" s="93">
        <v>1086</v>
      </c>
      <c r="E1150" s="101"/>
      <c r="F1150" s="78"/>
      <c r="G1150" s="78"/>
      <c r="H1150" s="248"/>
    </row>
    <row r="1151" spans="1:8" s="4" customFormat="1" x14ac:dyDescent="0.25">
      <c r="A1151" s="4">
        <v>1</v>
      </c>
      <c r="B1151" s="153" t="s">
        <v>208</v>
      </c>
      <c r="C1151" s="6"/>
      <c r="D1151" s="93"/>
      <c r="E1151" s="101"/>
      <c r="F1151" s="78"/>
      <c r="G1151" s="78"/>
    </row>
    <row r="1152" spans="1:8" s="4" customFormat="1" x14ac:dyDescent="0.25">
      <c r="A1152" s="4">
        <v>1</v>
      </c>
      <c r="B1152" s="229" t="s">
        <v>268</v>
      </c>
      <c r="C1152" s="6"/>
      <c r="D1152" s="93">
        <v>786</v>
      </c>
      <c r="E1152" s="101"/>
      <c r="F1152" s="78"/>
      <c r="G1152" s="78"/>
    </row>
    <row r="1153" spans="1:7" s="4" customFormat="1" ht="14.25" x14ac:dyDescent="0.2">
      <c r="A1153" s="4">
        <v>1</v>
      </c>
      <c r="B1153" s="17" t="s">
        <v>197</v>
      </c>
      <c r="C1153" s="6"/>
      <c r="D1153" s="78">
        <f>D1125+ROUND(D1148*3.2,0)+D1150</f>
        <v>6981</v>
      </c>
      <c r="E1153" s="101"/>
      <c r="F1153" s="78"/>
      <c r="G1153" s="78"/>
    </row>
    <row r="1154" spans="1:7" s="4" customFormat="1" ht="15.75" customHeight="1" x14ac:dyDescent="0.2">
      <c r="A1154" s="4">
        <v>1</v>
      </c>
      <c r="B1154" s="239" t="s">
        <v>196</v>
      </c>
      <c r="C1154" s="6"/>
      <c r="D1154" s="78">
        <f>D1123+D1153</f>
        <v>27241</v>
      </c>
      <c r="E1154" s="101"/>
      <c r="F1154" s="78"/>
      <c r="G1154" s="78"/>
    </row>
    <row r="1155" spans="1:7" s="4" customFormat="1" ht="18.75" customHeight="1" x14ac:dyDescent="0.25">
      <c r="A1155" s="4">
        <v>1</v>
      </c>
      <c r="B1155" s="142" t="s">
        <v>147</v>
      </c>
      <c r="C1155" s="93"/>
      <c r="D1155" s="93"/>
      <c r="E1155" s="93"/>
      <c r="F1155" s="93"/>
      <c r="G1155" s="93"/>
    </row>
    <row r="1156" spans="1:7" s="4" customFormat="1" x14ac:dyDescent="0.25">
      <c r="A1156" s="4">
        <v>1</v>
      </c>
      <c r="B1156" s="10" t="s">
        <v>21</v>
      </c>
      <c r="C1156" s="93"/>
      <c r="D1156" s="93">
        <v>550</v>
      </c>
      <c r="E1156" s="93"/>
      <c r="F1156" s="93"/>
      <c r="G1156" s="93"/>
    </row>
    <row r="1157" spans="1:7" s="4" customFormat="1" x14ac:dyDescent="0.25">
      <c r="A1157" s="4">
        <v>1</v>
      </c>
      <c r="B1157" s="10" t="s">
        <v>38</v>
      </c>
      <c r="C1157" s="93"/>
      <c r="D1157" s="93">
        <v>440</v>
      </c>
      <c r="E1157" s="93"/>
      <c r="F1157" s="93"/>
      <c r="G1157" s="93"/>
    </row>
    <row r="1158" spans="1:7" s="4" customFormat="1" x14ac:dyDescent="0.25">
      <c r="A1158" s="4">
        <v>1</v>
      </c>
      <c r="B1158" s="154" t="s">
        <v>149</v>
      </c>
      <c r="C1158" s="93"/>
      <c r="D1158" s="93">
        <v>30</v>
      </c>
      <c r="E1158" s="93"/>
      <c r="F1158" s="93"/>
      <c r="G1158" s="93"/>
    </row>
    <row r="1159" spans="1:7" s="4" customFormat="1" x14ac:dyDescent="0.25">
      <c r="A1159" s="4">
        <v>1</v>
      </c>
      <c r="B1159" s="10" t="s">
        <v>148</v>
      </c>
      <c r="C1159" s="93"/>
      <c r="D1159" s="93">
        <v>50</v>
      </c>
      <c r="E1159" s="93"/>
      <c r="F1159" s="93"/>
      <c r="G1159" s="93"/>
    </row>
    <row r="1160" spans="1:7" s="4" customFormat="1" x14ac:dyDescent="0.25">
      <c r="A1160" s="4">
        <v>1</v>
      </c>
      <c r="B1160" s="10" t="s">
        <v>20</v>
      </c>
      <c r="C1160" s="93"/>
      <c r="D1160" s="93">
        <v>40</v>
      </c>
      <c r="E1160" s="93"/>
      <c r="F1160" s="93"/>
      <c r="G1160" s="93"/>
    </row>
    <row r="1161" spans="1:7" s="4" customFormat="1" x14ac:dyDescent="0.25">
      <c r="A1161" s="4">
        <v>1</v>
      </c>
      <c r="B1161" s="10" t="s">
        <v>209</v>
      </c>
      <c r="C1161" s="93"/>
      <c r="D1161" s="93">
        <v>50</v>
      </c>
      <c r="E1161" s="93"/>
      <c r="F1161" s="93"/>
      <c r="G1161" s="93"/>
    </row>
    <row r="1162" spans="1:7" s="4" customFormat="1" x14ac:dyDescent="0.25">
      <c r="A1162" s="4">
        <v>1</v>
      </c>
      <c r="B1162" s="10" t="s">
        <v>18</v>
      </c>
      <c r="C1162" s="93"/>
      <c r="D1162" s="93">
        <v>30</v>
      </c>
      <c r="E1162" s="93"/>
      <c r="F1162" s="93"/>
      <c r="G1162" s="93"/>
    </row>
    <row r="1163" spans="1:7" s="4" customFormat="1" x14ac:dyDescent="0.25">
      <c r="A1163" s="4">
        <v>1</v>
      </c>
      <c r="B1163" s="10" t="s">
        <v>211</v>
      </c>
      <c r="C1163" s="93"/>
      <c r="D1163" s="93">
        <v>25</v>
      </c>
      <c r="E1163" s="93"/>
      <c r="F1163" s="93"/>
      <c r="G1163" s="93"/>
    </row>
    <row r="1164" spans="1:7" s="4" customFormat="1" x14ac:dyDescent="0.25">
      <c r="A1164" s="4">
        <v>1</v>
      </c>
      <c r="B1164" s="10" t="s">
        <v>63</v>
      </c>
      <c r="C1164" s="93"/>
      <c r="D1164" s="93">
        <v>30</v>
      </c>
      <c r="E1164" s="93"/>
      <c r="F1164" s="93"/>
      <c r="G1164" s="93"/>
    </row>
    <row r="1165" spans="1:7" s="4" customFormat="1" x14ac:dyDescent="0.25">
      <c r="A1165" s="4">
        <v>1</v>
      </c>
      <c r="B1165" s="10" t="s">
        <v>62</v>
      </c>
      <c r="C1165" s="93"/>
      <c r="D1165" s="93">
        <v>30</v>
      </c>
      <c r="E1165" s="93"/>
      <c r="F1165" s="93"/>
      <c r="G1165" s="93"/>
    </row>
    <row r="1166" spans="1:7" s="4" customFormat="1" x14ac:dyDescent="0.25">
      <c r="A1166" s="4">
        <v>1</v>
      </c>
      <c r="B1166" s="10" t="s">
        <v>212</v>
      </c>
      <c r="C1166" s="93"/>
      <c r="D1166" s="93">
        <v>30</v>
      </c>
      <c r="E1166" s="93"/>
      <c r="F1166" s="93"/>
      <c r="G1166" s="93"/>
    </row>
    <row r="1167" spans="1:7" s="4" customFormat="1" x14ac:dyDescent="0.25">
      <c r="A1167" s="4">
        <v>1</v>
      </c>
      <c r="B1167" s="10" t="s">
        <v>39</v>
      </c>
      <c r="C1167" s="93"/>
      <c r="D1167" s="93">
        <v>50</v>
      </c>
      <c r="E1167" s="93"/>
      <c r="F1167" s="93"/>
      <c r="G1167" s="93"/>
    </row>
    <row r="1168" spans="1:7" s="4" customFormat="1" x14ac:dyDescent="0.25">
      <c r="A1168" s="4">
        <v>1</v>
      </c>
      <c r="B1168" s="10" t="s">
        <v>42</v>
      </c>
      <c r="C1168" s="93"/>
      <c r="D1168" s="93">
        <v>20</v>
      </c>
      <c r="E1168" s="93"/>
      <c r="F1168" s="93"/>
      <c r="G1168" s="93"/>
    </row>
    <row r="1169" spans="1:9" s="4" customFormat="1" ht="15.75" customHeight="1" x14ac:dyDescent="0.25">
      <c r="A1169" s="4">
        <v>1</v>
      </c>
      <c r="B1169" s="126" t="s">
        <v>8</v>
      </c>
      <c r="C1169" s="93"/>
      <c r="D1169" s="125"/>
      <c r="E1169" s="125"/>
      <c r="F1169" s="125"/>
      <c r="G1169" s="93"/>
    </row>
    <row r="1170" spans="1:9" s="4" customFormat="1" ht="15.75" customHeight="1" x14ac:dyDescent="0.25">
      <c r="A1170" s="4">
        <v>1</v>
      </c>
      <c r="B1170" s="72" t="s">
        <v>172</v>
      </c>
      <c r="C1170" s="125"/>
      <c r="D1170" s="286"/>
      <c r="E1170" s="125"/>
      <c r="F1170" s="286"/>
      <c r="G1170" s="93"/>
    </row>
    <row r="1171" spans="1:9" s="4" customFormat="1" ht="15.75" customHeight="1" x14ac:dyDescent="0.25">
      <c r="A1171" s="4">
        <v>1</v>
      </c>
      <c r="B1171" s="52" t="s">
        <v>9</v>
      </c>
      <c r="C1171" s="125">
        <v>300</v>
      </c>
      <c r="D1171" s="93">
        <v>30</v>
      </c>
      <c r="E1171" s="132">
        <v>6</v>
      </c>
      <c r="F1171" s="93">
        <f t="shared" ref="F1171:F1176" si="16">ROUND(G1171/C1171,0)</f>
        <v>1</v>
      </c>
      <c r="G1171" s="93">
        <f t="shared" ref="G1171:G1176" si="17">D1171*E1171</f>
        <v>180</v>
      </c>
    </row>
    <row r="1172" spans="1:9" s="4" customFormat="1" ht="15.75" customHeight="1" x14ac:dyDescent="0.25">
      <c r="A1172" s="4">
        <v>1</v>
      </c>
      <c r="B1172" s="52" t="s">
        <v>74</v>
      </c>
      <c r="C1172" s="125">
        <v>300</v>
      </c>
      <c r="D1172" s="93">
        <v>75</v>
      </c>
      <c r="E1172" s="132">
        <v>7</v>
      </c>
      <c r="F1172" s="93">
        <f t="shared" si="16"/>
        <v>2</v>
      </c>
      <c r="G1172" s="93">
        <f t="shared" si="17"/>
        <v>525</v>
      </c>
    </row>
    <row r="1173" spans="1:9" s="4" customFormat="1" ht="15.75" customHeight="1" x14ac:dyDescent="0.25">
      <c r="A1173" s="4">
        <v>1</v>
      </c>
      <c r="B1173" s="52" t="s">
        <v>24</v>
      </c>
      <c r="C1173" s="125">
        <v>300</v>
      </c>
      <c r="D1173" s="93">
        <v>20</v>
      </c>
      <c r="E1173" s="132">
        <v>7</v>
      </c>
      <c r="F1173" s="93">
        <f t="shared" si="16"/>
        <v>0</v>
      </c>
      <c r="G1173" s="93">
        <f t="shared" si="17"/>
        <v>140</v>
      </c>
    </row>
    <row r="1174" spans="1:9" s="4" customFormat="1" ht="14.25" customHeight="1" x14ac:dyDescent="0.25">
      <c r="A1174" s="4">
        <v>1</v>
      </c>
      <c r="B1174" s="52" t="s">
        <v>43</v>
      </c>
      <c r="C1174" s="125">
        <v>300</v>
      </c>
      <c r="D1174" s="93">
        <v>20</v>
      </c>
      <c r="E1174" s="132">
        <v>7</v>
      </c>
      <c r="F1174" s="93">
        <f t="shared" si="16"/>
        <v>0</v>
      </c>
      <c r="G1174" s="93">
        <f t="shared" si="17"/>
        <v>140</v>
      </c>
    </row>
    <row r="1175" spans="1:9" s="4" customFormat="1" ht="17.25" customHeight="1" x14ac:dyDescent="0.25">
      <c r="A1175" s="4">
        <v>1</v>
      </c>
      <c r="B1175" s="52" t="s">
        <v>54</v>
      </c>
      <c r="C1175" s="125">
        <v>300</v>
      </c>
      <c r="D1175" s="93">
        <v>50</v>
      </c>
      <c r="E1175" s="132">
        <v>6</v>
      </c>
      <c r="F1175" s="93">
        <f t="shared" si="16"/>
        <v>1</v>
      </c>
      <c r="G1175" s="93">
        <f t="shared" si="17"/>
        <v>300</v>
      </c>
    </row>
    <row r="1176" spans="1:9" s="4" customFormat="1" ht="16.5" customHeight="1" x14ac:dyDescent="0.25">
      <c r="A1176" s="4">
        <v>1</v>
      </c>
      <c r="B1176" s="52" t="s">
        <v>81</v>
      </c>
      <c r="C1176" s="125">
        <v>300</v>
      </c>
      <c r="D1176" s="93">
        <v>70</v>
      </c>
      <c r="E1176" s="132">
        <v>9</v>
      </c>
      <c r="F1176" s="93">
        <f t="shared" si="16"/>
        <v>2</v>
      </c>
      <c r="G1176" s="93">
        <f t="shared" si="17"/>
        <v>630</v>
      </c>
    </row>
    <row r="1177" spans="1:9" s="4" customFormat="1" x14ac:dyDescent="0.25">
      <c r="A1177" s="4">
        <v>1</v>
      </c>
      <c r="B1177" s="70" t="s">
        <v>10</v>
      </c>
      <c r="C1177" s="125"/>
      <c r="D1177" s="243">
        <f>SUM(D1171:D1176)</f>
        <v>265</v>
      </c>
      <c r="E1177" s="101">
        <f>G1177/D1177</f>
        <v>7.2264150943396226</v>
      </c>
      <c r="F1177" s="287">
        <f>SUM(F1171:F1176)</f>
        <v>6</v>
      </c>
      <c r="G1177" s="78">
        <f>SUM(G1171:G1176)</f>
        <v>1915</v>
      </c>
    </row>
    <row r="1178" spans="1:9" s="4" customFormat="1" x14ac:dyDescent="0.25">
      <c r="A1178" s="4">
        <v>1</v>
      </c>
      <c r="B1178" s="20" t="s">
        <v>98</v>
      </c>
      <c r="C1178" s="125"/>
      <c r="D1178" s="243"/>
      <c r="E1178" s="101"/>
      <c r="F1178" s="288"/>
      <c r="G1178" s="78"/>
    </row>
    <row r="1179" spans="1:9" s="4" customFormat="1" x14ac:dyDescent="0.25">
      <c r="A1179" s="4">
        <v>1</v>
      </c>
      <c r="B1179" s="131" t="s">
        <v>173</v>
      </c>
      <c r="C1179" s="148">
        <v>240</v>
      </c>
      <c r="D1179" s="63">
        <v>100</v>
      </c>
      <c r="E1179" s="105">
        <v>8</v>
      </c>
      <c r="F1179" s="93">
        <f>ROUND(G1179/C1179,0)</f>
        <v>3</v>
      </c>
      <c r="G1179" s="63">
        <f>ROUND(D1179*E1179,0)</f>
        <v>800</v>
      </c>
    </row>
    <row r="1180" spans="1:9" s="4" customFormat="1" x14ac:dyDescent="0.25">
      <c r="A1180" s="4">
        <v>1</v>
      </c>
      <c r="B1180" s="35" t="s">
        <v>96</v>
      </c>
      <c r="C1180" s="148">
        <v>240</v>
      </c>
      <c r="D1180" s="63">
        <v>60</v>
      </c>
      <c r="E1180" s="289">
        <v>3</v>
      </c>
      <c r="F1180" s="93">
        <f>ROUND(G1180/C1180,0)</f>
        <v>1</v>
      </c>
      <c r="G1180" s="63">
        <f>ROUND(D1180*E1180,0)</f>
        <v>180</v>
      </c>
    </row>
    <row r="1181" spans="1:9" s="4" customFormat="1" x14ac:dyDescent="0.25">
      <c r="A1181" s="4">
        <v>1</v>
      </c>
      <c r="B1181" s="290" t="s">
        <v>174</v>
      </c>
      <c r="C1181" s="148"/>
      <c r="D1181" s="112">
        <f>D1179+D1180</f>
        <v>160</v>
      </c>
      <c r="E1181" s="251">
        <f>G1181/D1181</f>
        <v>6.125</v>
      </c>
      <c r="F1181" s="287">
        <f>F1179+F1180</f>
        <v>4</v>
      </c>
      <c r="G1181" s="291">
        <f>G1179+G1180</f>
        <v>980</v>
      </c>
    </row>
    <row r="1182" spans="1:9" s="4" customFormat="1" ht="18" customHeight="1" x14ac:dyDescent="0.25">
      <c r="A1182" s="4">
        <v>1</v>
      </c>
      <c r="B1182" s="292" t="s">
        <v>141</v>
      </c>
      <c r="C1182" s="148"/>
      <c r="D1182" s="78">
        <f>D1177+D1181</f>
        <v>425</v>
      </c>
      <c r="E1182" s="101">
        <f>G1182/D1182</f>
        <v>6.8117647058823527</v>
      </c>
      <c r="F1182" s="78">
        <f>F1177+F1181</f>
        <v>10</v>
      </c>
      <c r="G1182" s="78">
        <f>G1177+G1181</f>
        <v>2895</v>
      </c>
    </row>
    <row r="1183" spans="1:9" s="4" customFormat="1" ht="30" customHeight="1" x14ac:dyDescent="0.25">
      <c r="A1183" s="4">
        <v>1</v>
      </c>
      <c r="B1183" s="165" t="s">
        <v>224</v>
      </c>
      <c r="C1183" s="41"/>
      <c r="D1183" s="521">
        <f>2964+260</f>
        <v>3224</v>
      </c>
      <c r="E1183" s="293"/>
      <c r="F1183" s="243"/>
      <c r="G1183" s="243"/>
    </row>
    <row r="1184" spans="1:9" ht="15.75" thickBot="1" x14ac:dyDescent="0.3">
      <c r="A1184" s="4">
        <v>1</v>
      </c>
      <c r="B1184" s="294" t="s">
        <v>11</v>
      </c>
      <c r="C1184" s="295"/>
      <c r="D1184" s="296"/>
      <c r="E1184" s="296"/>
      <c r="F1184" s="296"/>
      <c r="G1184" s="296"/>
      <c r="I1184" s="4"/>
    </row>
    <row r="1185" spans="1:9" hidden="1" x14ac:dyDescent="0.25">
      <c r="A1185" s="4">
        <v>1</v>
      </c>
      <c r="B1185" s="29"/>
      <c r="C1185" s="297"/>
      <c r="D1185" s="93"/>
      <c r="E1185" s="93"/>
      <c r="F1185" s="93"/>
      <c r="G1185" s="93"/>
      <c r="I1185" s="4"/>
    </row>
    <row r="1186" spans="1:9" ht="42" hidden="1" customHeight="1" x14ac:dyDescent="0.25">
      <c r="A1186" s="4">
        <v>1</v>
      </c>
      <c r="B1186" s="31" t="s">
        <v>304</v>
      </c>
      <c r="C1186" s="28"/>
      <c r="D1186" s="93"/>
      <c r="E1186" s="93"/>
      <c r="F1186" s="93"/>
      <c r="G1186" s="93"/>
    </row>
    <row r="1187" spans="1:9" hidden="1" x14ac:dyDescent="0.25">
      <c r="A1187" s="4">
        <v>1</v>
      </c>
      <c r="B1187" s="15" t="s">
        <v>199</v>
      </c>
      <c r="C1187" s="27"/>
      <c r="D1187" s="93"/>
      <c r="E1187" s="93"/>
      <c r="F1187" s="93"/>
      <c r="G1187" s="93"/>
    </row>
    <row r="1188" spans="1:9" hidden="1" x14ac:dyDescent="0.25">
      <c r="A1188" s="4">
        <v>1</v>
      </c>
      <c r="B1188" s="16" t="s">
        <v>146</v>
      </c>
      <c r="C1188" s="117"/>
      <c r="D1188" s="93">
        <f>D1189+D1190+D1191+D1192</f>
        <v>1998</v>
      </c>
      <c r="E1188" s="93"/>
      <c r="F1188" s="93"/>
      <c r="G1188" s="93"/>
    </row>
    <row r="1189" spans="1:9" hidden="1" x14ac:dyDescent="0.25">
      <c r="A1189" s="4">
        <v>1</v>
      </c>
      <c r="B1189" s="16" t="s">
        <v>192</v>
      </c>
      <c r="C1189" s="6"/>
      <c r="D1189" s="93"/>
      <c r="E1189" s="93"/>
      <c r="F1189" s="93"/>
      <c r="G1189" s="93"/>
    </row>
    <row r="1190" spans="1:9" ht="30" hidden="1" x14ac:dyDescent="0.25">
      <c r="A1190" s="4">
        <v>1</v>
      </c>
      <c r="B1190" s="16" t="s">
        <v>227</v>
      </c>
      <c r="C1190" s="6"/>
      <c r="D1190" s="93">
        <v>198</v>
      </c>
      <c r="E1190" s="93"/>
      <c r="F1190" s="93"/>
      <c r="G1190" s="93"/>
    </row>
    <row r="1191" spans="1:9" ht="30" hidden="1" x14ac:dyDescent="0.25">
      <c r="A1191" s="4">
        <v>1</v>
      </c>
      <c r="B1191" s="16" t="s">
        <v>228</v>
      </c>
      <c r="C1191" s="6"/>
      <c r="D1191" s="93"/>
      <c r="E1191" s="93"/>
      <c r="F1191" s="93"/>
      <c r="G1191" s="93"/>
    </row>
    <row r="1192" spans="1:9" hidden="1" x14ac:dyDescent="0.25">
      <c r="A1192" s="4">
        <v>1</v>
      </c>
      <c r="B1192" s="16" t="s">
        <v>229</v>
      </c>
      <c r="C1192" s="6"/>
      <c r="D1192" s="93">
        <v>1800</v>
      </c>
      <c r="E1192" s="93"/>
      <c r="F1192" s="93"/>
      <c r="G1192" s="93"/>
    </row>
    <row r="1193" spans="1:9" hidden="1" x14ac:dyDescent="0.25">
      <c r="A1193" s="4">
        <v>1</v>
      </c>
      <c r="B1193" s="24" t="s">
        <v>144</v>
      </c>
      <c r="C1193" s="117"/>
      <c r="D1193" s="93">
        <v>7216</v>
      </c>
      <c r="E1193" s="93"/>
      <c r="F1193" s="93"/>
      <c r="G1193" s="93"/>
    </row>
    <row r="1194" spans="1:9" hidden="1" x14ac:dyDescent="0.25">
      <c r="A1194" s="4">
        <v>1</v>
      </c>
      <c r="B1194" s="152" t="s">
        <v>191</v>
      </c>
      <c r="C1194" s="117"/>
      <c r="D1194" s="93">
        <v>3500</v>
      </c>
      <c r="E1194" s="93"/>
      <c r="F1194" s="93"/>
      <c r="G1194" s="93"/>
    </row>
    <row r="1195" spans="1:9" ht="18" hidden="1" customHeight="1" x14ac:dyDescent="0.25">
      <c r="A1195" s="4">
        <v>1</v>
      </c>
      <c r="B1195" s="17" t="s">
        <v>165</v>
      </c>
      <c r="C1195" s="117"/>
      <c r="D1195" s="78">
        <f>D1188+ROUND(D1193*3.2,0)</f>
        <v>25089</v>
      </c>
      <c r="E1195" s="93"/>
      <c r="F1195" s="93"/>
      <c r="G1195" s="93"/>
      <c r="H1195" s="237"/>
    </row>
    <row r="1196" spans="1:9" hidden="1" x14ac:dyDescent="0.25">
      <c r="A1196" s="4">
        <v>1</v>
      </c>
      <c r="B1196" s="15" t="s">
        <v>198</v>
      </c>
      <c r="C1196" s="6"/>
      <c r="D1196" s="93"/>
      <c r="E1196" s="93"/>
      <c r="F1196" s="93"/>
      <c r="G1196" s="93"/>
      <c r="H1196" s="237"/>
    </row>
    <row r="1197" spans="1:9" hidden="1" x14ac:dyDescent="0.25">
      <c r="A1197" s="4">
        <v>1</v>
      </c>
      <c r="B1197" s="16" t="s">
        <v>146</v>
      </c>
      <c r="C1197" s="6"/>
      <c r="D1197" s="93">
        <f>D1198+D1199+D1206+D1214+D1215+D1216+D1217+D1218</f>
        <v>995</v>
      </c>
      <c r="E1197" s="93"/>
      <c r="F1197" s="93"/>
      <c r="G1197" s="93"/>
      <c r="H1197" s="237"/>
    </row>
    <row r="1198" spans="1:9" hidden="1" x14ac:dyDescent="0.25">
      <c r="A1198" s="4">
        <v>1</v>
      </c>
      <c r="B1198" s="16" t="s">
        <v>192</v>
      </c>
      <c r="C1198" s="6"/>
      <c r="D1198" s="93"/>
      <c r="E1198" s="93"/>
      <c r="F1198" s="93"/>
      <c r="G1198" s="93"/>
      <c r="H1198" s="237"/>
    </row>
    <row r="1199" spans="1:9" ht="30" hidden="1" x14ac:dyDescent="0.25">
      <c r="A1199" s="4">
        <v>1</v>
      </c>
      <c r="B1199" s="16" t="s">
        <v>193</v>
      </c>
      <c r="C1199" s="6"/>
      <c r="D1199" s="110">
        <f>D1200+D1201+D1202+D1204</f>
        <v>695</v>
      </c>
      <c r="E1199" s="93"/>
      <c r="F1199" s="93"/>
      <c r="G1199" s="93"/>
      <c r="H1199" s="237"/>
    </row>
    <row r="1200" spans="1:9" ht="30" hidden="1" x14ac:dyDescent="0.25">
      <c r="A1200" s="4">
        <v>1</v>
      </c>
      <c r="B1200" s="16" t="s">
        <v>194</v>
      </c>
      <c r="C1200" s="6"/>
      <c r="D1200" s="110">
        <v>535</v>
      </c>
      <c r="E1200" s="93"/>
      <c r="F1200" s="93"/>
      <c r="G1200" s="93"/>
      <c r="H1200" s="237"/>
    </row>
    <row r="1201" spans="1:8" ht="30" hidden="1" x14ac:dyDescent="0.25">
      <c r="A1201" s="4">
        <v>1</v>
      </c>
      <c r="B1201" s="16" t="s">
        <v>195</v>
      </c>
      <c r="C1201" s="6"/>
      <c r="D1201" s="110">
        <v>160</v>
      </c>
      <c r="E1201" s="93"/>
      <c r="F1201" s="93"/>
      <c r="G1201" s="93"/>
      <c r="H1201" s="237"/>
    </row>
    <row r="1202" spans="1:8" ht="45" hidden="1" x14ac:dyDescent="0.25">
      <c r="A1202" s="4">
        <v>1</v>
      </c>
      <c r="B1202" s="16" t="s">
        <v>262</v>
      </c>
      <c r="C1202" s="6"/>
      <c r="D1202" s="110"/>
      <c r="E1202" s="93"/>
      <c r="F1202" s="93"/>
      <c r="G1202" s="93"/>
      <c r="H1202" s="237"/>
    </row>
    <row r="1203" spans="1:8" hidden="1" x14ac:dyDescent="0.25">
      <c r="A1203" s="4">
        <v>1</v>
      </c>
      <c r="B1203" s="197" t="s">
        <v>263</v>
      </c>
      <c r="C1203" s="6"/>
      <c r="D1203" s="110"/>
      <c r="E1203" s="93"/>
      <c r="F1203" s="93"/>
      <c r="G1203" s="93"/>
      <c r="H1203" s="237"/>
    </row>
    <row r="1204" spans="1:8" ht="30" hidden="1" x14ac:dyDescent="0.25">
      <c r="A1204" s="4">
        <v>1</v>
      </c>
      <c r="B1204" s="16" t="s">
        <v>264</v>
      </c>
      <c r="C1204" s="6"/>
      <c r="D1204" s="110"/>
      <c r="E1204" s="93"/>
      <c r="F1204" s="93"/>
      <c r="G1204" s="93"/>
      <c r="H1204" s="237"/>
    </row>
    <row r="1205" spans="1:8" hidden="1" x14ac:dyDescent="0.25">
      <c r="A1205" s="4">
        <v>1</v>
      </c>
      <c r="B1205" s="197" t="s">
        <v>263</v>
      </c>
      <c r="C1205" s="6"/>
      <c r="D1205" s="110"/>
      <c r="E1205" s="93"/>
      <c r="F1205" s="93"/>
      <c r="G1205" s="93"/>
      <c r="H1205" s="237"/>
    </row>
    <row r="1206" spans="1:8" ht="30" hidden="1" x14ac:dyDescent="0.25">
      <c r="A1206" s="4">
        <v>1</v>
      </c>
      <c r="B1206" s="16" t="s">
        <v>230</v>
      </c>
      <c r="C1206" s="6"/>
      <c r="D1206" s="110">
        <f>D1207+D1208+D1210+D1212</f>
        <v>300</v>
      </c>
      <c r="E1206" s="93"/>
      <c r="F1206" s="93"/>
      <c r="G1206" s="93"/>
      <c r="H1206" s="237"/>
    </row>
    <row r="1207" spans="1:8" ht="30" hidden="1" x14ac:dyDescent="0.25">
      <c r="A1207" s="4">
        <v>1</v>
      </c>
      <c r="B1207" s="16" t="s">
        <v>231</v>
      </c>
      <c r="C1207" s="6"/>
      <c r="D1207" s="110">
        <v>300</v>
      </c>
      <c r="E1207" s="93"/>
      <c r="F1207" s="93"/>
      <c r="G1207" s="93"/>
      <c r="H1207" s="237"/>
    </row>
    <row r="1208" spans="1:8" ht="60" hidden="1" x14ac:dyDescent="0.25">
      <c r="A1208" s="4">
        <v>1</v>
      </c>
      <c r="B1208" s="16" t="s">
        <v>265</v>
      </c>
      <c r="C1208" s="6"/>
      <c r="D1208" s="110"/>
      <c r="E1208" s="93"/>
      <c r="F1208" s="93"/>
      <c r="G1208" s="93"/>
      <c r="H1208" s="237"/>
    </row>
    <row r="1209" spans="1:8" hidden="1" x14ac:dyDescent="0.25">
      <c r="A1209" s="4">
        <v>1</v>
      </c>
      <c r="B1209" s="197" t="s">
        <v>263</v>
      </c>
      <c r="C1209" s="6"/>
      <c r="D1209" s="110"/>
      <c r="E1209" s="93"/>
      <c r="F1209" s="93"/>
      <c r="G1209" s="93"/>
      <c r="H1209" s="237"/>
    </row>
    <row r="1210" spans="1:8" ht="45" hidden="1" x14ac:dyDescent="0.25">
      <c r="A1210" s="4">
        <v>1</v>
      </c>
      <c r="B1210" s="16" t="s">
        <v>266</v>
      </c>
      <c r="C1210" s="6"/>
      <c r="D1210" s="110"/>
      <c r="E1210" s="93"/>
      <c r="F1210" s="93"/>
      <c r="G1210" s="93"/>
      <c r="H1210" s="237"/>
    </row>
    <row r="1211" spans="1:8" hidden="1" x14ac:dyDescent="0.25">
      <c r="A1211" s="4">
        <v>1</v>
      </c>
      <c r="B1211" s="197" t="s">
        <v>263</v>
      </c>
      <c r="C1211" s="6"/>
      <c r="D1211" s="110"/>
      <c r="E1211" s="93"/>
      <c r="F1211" s="93"/>
      <c r="G1211" s="93"/>
      <c r="H1211" s="237"/>
    </row>
    <row r="1212" spans="1:8" ht="30" hidden="1" x14ac:dyDescent="0.25">
      <c r="A1212" s="4">
        <v>1</v>
      </c>
      <c r="B1212" s="16" t="s">
        <v>232</v>
      </c>
      <c r="C1212" s="6"/>
      <c r="D1212" s="110"/>
      <c r="E1212" s="93"/>
      <c r="F1212" s="93"/>
      <c r="G1212" s="93"/>
      <c r="H1212" s="237"/>
    </row>
    <row r="1213" spans="1:8" hidden="1" x14ac:dyDescent="0.25">
      <c r="A1213" s="4">
        <v>1</v>
      </c>
      <c r="B1213" s="197" t="s">
        <v>263</v>
      </c>
      <c r="C1213" s="6"/>
      <c r="D1213" s="110"/>
      <c r="E1213" s="93"/>
      <c r="F1213" s="93"/>
      <c r="G1213" s="93"/>
      <c r="H1213" s="237"/>
    </row>
    <row r="1214" spans="1:8" ht="45" hidden="1" x14ac:dyDescent="0.25">
      <c r="A1214" s="4">
        <v>1</v>
      </c>
      <c r="B1214" s="16" t="s">
        <v>233</v>
      </c>
      <c r="C1214" s="6"/>
      <c r="D1214" s="110"/>
      <c r="E1214" s="93"/>
      <c r="F1214" s="93"/>
      <c r="G1214" s="93"/>
      <c r="H1214" s="237"/>
    </row>
    <row r="1215" spans="1:8" ht="30" hidden="1" x14ac:dyDescent="0.25">
      <c r="A1215" s="4">
        <v>1</v>
      </c>
      <c r="B1215" s="16" t="s">
        <v>234</v>
      </c>
      <c r="C1215" s="6"/>
      <c r="D1215" s="110"/>
      <c r="E1215" s="93"/>
      <c r="F1215" s="93"/>
      <c r="G1215" s="93"/>
      <c r="H1215" s="237"/>
    </row>
    <row r="1216" spans="1:8" ht="30" hidden="1" x14ac:dyDescent="0.25">
      <c r="A1216" s="4">
        <v>1</v>
      </c>
      <c r="B1216" s="16" t="s">
        <v>235</v>
      </c>
      <c r="C1216" s="6"/>
      <c r="D1216" s="110"/>
      <c r="E1216" s="93"/>
      <c r="F1216" s="93"/>
      <c r="G1216" s="93"/>
      <c r="H1216" s="237"/>
    </row>
    <row r="1217" spans="1:8" hidden="1" x14ac:dyDescent="0.25">
      <c r="A1217" s="4">
        <v>1</v>
      </c>
      <c r="B1217" s="16" t="s">
        <v>236</v>
      </c>
      <c r="C1217" s="6"/>
      <c r="D1217" s="93"/>
      <c r="E1217" s="93"/>
      <c r="F1217" s="93"/>
      <c r="G1217" s="93"/>
      <c r="H1217" s="237"/>
    </row>
    <row r="1218" spans="1:8" hidden="1" x14ac:dyDescent="0.25">
      <c r="A1218" s="4">
        <v>1</v>
      </c>
      <c r="B1218" s="16" t="s">
        <v>271</v>
      </c>
      <c r="C1218" s="6"/>
      <c r="D1218" s="93"/>
      <c r="E1218" s="93"/>
      <c r="F1218" s="93"/>
      <c r="G1218" s="93"/>
      <c r="H1218" s="237"/>
    </row>
    <row r="1219" spans="1:8" hidden="1" x14ac:dyDescent="0.25">
      <c r="A1219" s="4">
        <v>1</v>
      </c>
      <c r="B1219" s="152" t="s">
        <v>282</v>
      </c>
      <c r="C1219" s="6"/>
      <c r="D1219" s="93"/>
      <c r="E1219" s="93"/>
      <c r="F1219" s="93"/>
      <c r="G1219" s="93"/>
      <c r="H1219" s="237"/>
    </row>
    <row r="1220" spans="1:8" hidden="1" x14ac:dyDescent="0.25">
      <c r="A1220" s="4">
        <v>1</v>
      </c>
      <c r="B1220" s="24" t="s">
        <v>144</v>
      </c>
      <c r="C1220" s="6"/>
      <c r="D1220" s="93"/>
      <c r="E1220" s="93"/>
      <c r="F1220" s="93"/>
      <c r="G1220" s="93"/>
      <c r="H1220" s="237"/>
    </row>
    <row r="1221" spans="1:8" hidden="1" x14ac:dyDescent="0.25">
      <c r="A1221" s="4">
        <v>1</v>
      </c>
      <c r="B1221" s="152" t="s">
        <v>191</v>
      </c>
      <c r="C1221" s="6"/>
      <c r="D1221" s="93"/>
      <c r="E1221" s="93"/>
      <c r="F1221" s="93"/>
      <c r="G1221" s="93"/>
      <c r="H1221" s="237"/>
    </row>
    <row r="1222" spans="1:8" ht="30" hidden="1" x14ac:dyDescent="0.25">
      <c r="A1222" s="4">
        <v>1</v>
      </c>
      <c r="B1222" s="24" t="s">
        <v>145</v>
      </c>
      <c r="C1222" s="6"/>
      <c r="D1222" s="93">
        <v>849</v>
      </c>
      <c r="E1222" s="93"/>
      <c r="F1222" s="93"/>
      <c r="G1222" s="93"/>
      <c r="H1222" s="237"/>
    </row>
    <row r="1223" spans="1:8" hidden="1" x14ac:dyDescent="0.25">
      <c r="A1223" s="4">
        <v>1</v>
      </c>
      <c r="B1223" s="153" t="s">
        <v>208</v>
      </c>
      <c r="C1223" s="6"/>
      <c r="D1223" s="93"/>
      <c r="E1223" s="93"/>
      <c r="F1223" s="93"/>
      <c r="G1223" s="93"/>
      <c r="H1223" s="237"/>
    </row>
    <row r="1224" spans="1:8" hidden="1" x14ac:dyDescent="0.25">
      <c r="A1224" s="4">
        <v>1</v>
      </c>
      <c r="B1224" s="229" t="s">
        <v>268</v>
      </c>
      <c r="C1224" s="6"/>
      <c r="D1224" s="93"/>
      <c r="E1224" s="93"/>
      <c r="F1224" s="93"/>
      <c r="G1224" s="93"/>
      <c r="H1224" s="237"/>
    </row>
    <row r="1225" spans="1:8" hidden="1" x14ac:dyDescent="0.25">
      <c r="A1225" s="4">
        <v>1</v>
      </c>
      <c r="B1225" s="17" t="s">
        <v>197</v>
      </c>
      <c r="C1225" s="6"/>
      <c r="D1225" s="78">
        <f>D1197+ROUND(D1220*3.2,0)+D1222</f>
        <v>1844</v>
      </c>
      <c r="E1225" s="93"/>
      <c r="F1225" s="93"/>
      <c r="G1225" s="93"/>
      <c r="H1225" s="237"/>
    </row>
    <row r="1226" spans="1:8" ht="14.25" hidden="1" customHeight="1" x14ac:dyDescent="0.25">
      <c r="A1226" s="4">
        <v>1</v>
      </c>
      <c r="B1226" s="239" t="s">
        <v>196</v>
      </c>
      <c r="C1226" s="6"/>
      <c r="D1226" s="78">
        <f>D1195+D1225</f>
        <v>26933</v>
      </c>
      <c r="E1226" s="93"/>
      <c r="F1226" s="93"/>
      <c r="G1226" s="93"/>
      <c r="H1226" s="237"/>
    </row>
    <row r="1227" spans="1:8" ht="16.5" hidden="1" customHeight="1" x14ac:dyDescent="0.25">
      <c r="A1227" s="4">
        <v>1</v>
      </c>
      <c r="B1227" s="72" t="s">
        <v>8</v>
      </c>
      <c r="C1227" s="117"/>
      <c r="D1227" s="78"/>
      <c r="E1227" s="93"/>
      <c r="F1227" s="93"/>
      <c r="G1227" s="93"/>
    </row>
    <row r="1228" spans="1:8" ht="15.75" hidden="1" customHeight="1" x14ac:dyDescent="0.25">
      <c r="A1228" s="4">
        <v>1</v>
      </c>
      <c r="B1228" s="20" t="s">
        <v>98</v>
      </c>
      <c r="C1228" s="117"/>
      <c r="D1228" s="78"/>
      <c r="E1228" s="93"/>
      <c r="F1228" s="93"/>
      <c r="G1228" s="93"/>
    </row>
    <row r="1229" spans="1:8" hidden="1" x14ac:dyDescent="0.25">
      <c r="A1229" s="4">
        <v>1</v>
      </c>
      <c r="B1229" s="131" t="s">
        <v>173</v>
      </c>
      <c r="C1229" s="8">
        <v>240</v>
      </c>
      <c r="D1229" s="93">
        <v>300</v>
      </c>
      <c r="E1229" s="298">
        <v>8</v>
      </c>
      <c r="F1229" s="93">
        <f>G1229/C1229</f>
        <v>10</v>
      </c>
      <c r="G1229" s="93">
        <f>D1229*E1229</f>
        <v>2400</v>
      </c>
    </row>
    <row r="1230" spans="1:8" ht="18" hidden="1" customHeight="1" x14ac:dyDescent="0.25">
      <c r="A1230" s="4">
        <v>1</v>
      </c>
      <c r="B1230" s="70" t="s">
        <v>174</v>
      </c>
      <c r="C1230" s="8"/>
      <c r="D1230" s="243">
        <f>D1229</f>
        <v>300</v>
      </c>
      <c r="E1230" s="251">
        <f>G1230/D1230</f>
        <v>8</v>
      </c>
      <c r="F1230" s="243">
        <f>F1229</f>
        <v>10</v>
      </c>
      <c r="G1230" s="243">
        <f>G1229</f>
        <v>2400</v>
      </c>
    </row>
    <row r="1231" spans="1:8" ht="18" hidden="1" customHeight="1" x14ac:dyDescent="0.25">
      <c r="A1231" s="4">
        <v>1</v>
      </c>
      <c r="B1231" s="133" t="s">
        <v>141</v>
      </c>
      <c r="C1231" s="8"/>
      <c r="D1231" s="124">
        <f>D1230</f>
        <v>300</v>
      </c>
      <c r="E1231" s="101">
        <f>E1230</f>
        <v>8</v>
      </c>
      <c r="F1231" s="124">
        <f>F1230</f>
        <v>10</v>
      </c>
      <c r="G1231" s="124">
        <f>G1230</f>
        <v>2400</v>
      </c>
    </row>
    <row r="1232" spans="1:8" ht="15.75" hidden="1" thickBot="1" x14ac:dyDescent="0.3">
      <c r="A1232" s="4">
        <v>1</v>
      </c>
      <c r="B1232" s="95" t="s">
        <v>11</v>
      </c>
      <c r="C1232" s="95"/>
      <c r="D1232" s="299"/>
      <c r="E1232" s="299"/>
      <c r="F1232" s="299"/>
      <c r="G1232" s="299"/>
    </row>
    <row r="1233" spans="1:10" s="2" customFormat="1" hidden="1" x14ac:dyDescent="0.25">
      <c r="A1233" s="4">
        <v>1</v>
      </c>
      <c r="B1233" s="300"/>
      <c r="C1233" s="301"/>
      <c r="D1233" s="236"/>
      <c r="E1233" s="236"/>
      <c r="F1233" s="236"/>
      <c r="G1233" s="236"/>
      <c r="I1233" s="3"/>
    </row>
    <row r="1234" spans="1:10" s="2" customFormat="1" ht="29.25" hidden="1" x14ac:dyDescent="0.25">
      <c r="A1234" s="4">
        <v>1</v>
      </c>
      <c r="B1234" s="263" t="s">
        <v>207</v>
      </c>
      <c r="C1234" s="42"/>
      <c r="D1234" s="93"/>
      <c r="E1234" s="93"/>
      <c r="F1234" s="93"/>
      <c r="G1234" s="93"/>
      <c r="I1234" s="3"/>
    </row>
    <row r="1235" spans="1:10" s="2" customFormat="1" hidden="1" x14ac:dyDescent="0.25">
      <c r="A1235" s="4">
        <v>1</v>
      </c>
      <c r="B1235" s="15" t="s">
        <v>199</v>
      </c>
      <c r="C1235" s="6"/>
      <c r="D1235" s="93"/>
      <c r="E1235" s="93"/>
      <c r="F1235" s="93"/>
      <c r="G1235" s="93"/>
    </row>
    <row r="1236" spans="1:10" s="2" customFormat="1" hidden="1" x14ac:dyDescent="0.25">
      <c r="A1236" s="4">
        <v>1</v>
      </c>
      <c r="B1236" s="16" t="s">
        <v>146</v>
      </c>
      <c r="C1236" s="6"/>
      <c r="D1236" s="93">
        <f>D1237+D1238+D1239+D1240</f>
        <v>36671</v>
      </c>
      <c r="E1236" s="93"/>
      <c r="F1236" s="93"/>
      <c r="G1236" s="93"/>
    </row>
    <row r="1237" spans="1:10" s="2" customFormat="1" hidden="1" x14ac:dyDescent="0.25">
      <c r="A1237" s="4">
        <v>1</v>
      </c>
      <c r="B1237" s="16" t="s">
        <v>192</v>
      </c>
      <c r="C1237" s="6"/>
      <c r="D1237" s="93"/>
      <c r="E1237" s="93"/>
      <c r="F1237" s="93"/>
      <c r="G1237" s="93"/>
    </row>
    <row r="1238" spans="1:10" s="2" customFormat="1" ht="30" hidden="1" x14ac:dyDescent="0.25">
      <c r="A1238" s="4">
        <v>1</v>
      </c>
      <c r="B1238" s="16" t="s">
        <v>227</v>
      </c>
      <c r="C1238" s="6"/>
      <c r="D1238" s="93">
        <v>6000</v>
      </c>
      <c r="E1238" s="93"/>
      <c r="F1238" s="93"/>
      <c r="G1238" s="93"/>
    </row>
    <row r="1239" spans="1:10" s="2" customFormat="1" ht="30" hidden="1" x14ac:dyDescent="0.25">
      <c r="A1239" s="4">
        <v>1</v>
      </c>
      <c r="B1239" s="16" t="s">
        <v>228</v>
      </c>
      <c r="C1239" s="6"/>
      <c r="D1239" s="93"/>
      <c r="E1239" s="93"/>
      <c r="F1239" s="93"/>
      <c r="G1239" s="93"/>
    </row>
    <row r="1240" spans="1:10" s="2" customFormat="1" hidden="1" x14ac:dyDescent="0.25">
      <c r="A1240" s="4">
        <v>1</v>
      </c>
      <c r="B1240" s="16" t="s">
        <v>229</v>
      </c>
      <c r="C1240" s="6"/>
      <c r="D1240" s="93">
        <v>30671</v>
      </c>
      <c r="E1240" s="93"/>
      <c r="F1240" s="93"/>
      <c r="G1240" s="93"/>
      <c r="H1240" s="156"/>
      <c r="I1240" s="302"/>
    </row>
    <row r="1241" spans="1:10" s="2" customFormat="1" hidden="1" x14ac:dyDescent="0.25">
      <c r="A1241" s="4">
        <v>1</v>
      </c>
      <c r="B1241" s="24" t="s">
        <v>144</v>
      </c>
      <c r="C1241" s="6"/>
      <c r="D1241" s="93">
        <v>59283</v>
      </c>
      <c r="E1241" s="93"/>
      <c r="F1241" s="93"/>
      <c r="G1241" s="93"/>
      <c r="H1241" s="156"/>
      <c r="I1241" s="156"/>
      <c r="J1241" s="302"/>
    </row>
    <row r="1242" spans="1:10" s="2" customFormat="1" hidden="1" x14ac:dyDescent="0.25">
      <c r="A1242" s="4">
        <v>1</v>
      </c>
      <c r="B1242" s="152" t="s">
        <v>191</v>
      </c>
      <c r="C1242" s="6"/>
      <c r="D1242" s="93">
        <v>48500</v>
      </c>
      <c r="E1242" s="93"/>
      <c r="F1242" s="93"/>
      <c r="G1242" s="93"/>
      <c r="H1242" s="156"/>
      <c r="J1242" s="302"/>
    </row>
    <row r="1243" spans="1:10" s="2" customFormat="1" hidden="1" x14ac:dyDescent="0.25">
      <c r="A1243" s="4">
        <v>1</v>
      </c>
      <c r="B1243" s="17" t="s">
        <v>165</v>
      </c>
      <c r="C1243" s="6"/>
      <c r="D1243" s="78">
        <f>D1236+ROUND(D1241*3.2,0)</f>
        <v>226377</v>
      </c>
      <c r="E1243" s="93"/>
      <c r="F1243" s="93"/>
      <c r="G1243" s="93"/>
      <c r="H1243" s="156"/>
      <c r="I1243" s="156"/>
    </row>
    <row r="1244" spans="1:10" s="2" customFormat="1" hidden="1" x14ac:dyDescent="0.25">
      <c r="A1244" s="4">
        <v>1</v>
      </c>
      <c r="B1244" s="15" t="s">
        <v>198</v>
      </c>
      <c r="C1244" s="6"/>
      <c r="D1244" s="93"/>
      <c r="E1244" s="93"/>
      <c r="F1244" s="93"/>
      <c r="G1244" s="93"/>
    </row>
    <row r="1245" spans="1:10" s="2" customFormat="1" hidden="1" x14ac:dyDescent="0.25">
      <c r="A1245" s="4">
        <v>1</v>
      </c>
      <c r="B1245" s="16" t="s">
        <v>146</v>
      </c>
      <c r="C1245" s="6"/>
      <c r="D1245" s="93">
        <f>D1246+D1247+D1254+D1262+D1263+D1264+D1265+D1266</f>
        <v>42148</v>
      </c>
      <c r="E1245" s="93"/>
      <c r="F1245" s="93"/>
      <c r="G1245" s="93"/>
    </row>
    <row r="1246" spans="1:10" s="2" customFormat="1" hidden="1" x14ac:dyDescent="0.25">
      <c r="A1246" s="4">
        <v>1</v>
      </c>
      <c r="B1246" s="16" t="s">
        <v>192</v>
      </c>
      <c r="C1246" s="6"/>
      <c r="D1246" s="93"/>
      <c r="E1246" s="93"/>
      <c r="F1246" s="93"/>
      <c r="G1246" s="93"/>
    </row>
    <row r="1247" spans="1:10" s="2" customFormat="1" ht="30" hidden="1" x14ac:dyDescent="0.25">
      <c r="A1247" s="4">
        <v>1</v>
      </c>
      <c r="B1247" s="16" t="s">
        <v>193</v>
      </c>
      <c r="C1247" s="6"/>
      <c r="D1247" s="110">
        <f>D1248+D1249+D1250+D1252</f>
        <v>7821</v>
      </c>
      <c r="E1247" s="93"/>
      <c r="F1247" s="93"/>
      <c r="G1247" s="93"/>
    </row>
    <row r="1248" spans="1:10" s="2" customFormat="1" ht="30" hidden="1" x14ac:dyDescent="0.25">
      <c r="A1248" s="4">
        <v>1</v>
      </c>
      <c r="B1248" s="16" t="s">
        <v>194</v>
      </c>
      <c r="C1248" s="6"/>
      <c r="D1248" s="110">
        <v>5668</v>
      </c>
      <c r="E1248" s="93"/>
      <c r="F1248" s="93"/>
      <c r="G1248" s="93"/>
    </row>
    <row r="1249" spans="1:7" s="2" customFormat="1" ht="30" hidden="1" x14ac:dyDescent="0.25">
      <c r="A1249" s="4">
        <v>1</v>
      </c>
      <c r="B1249" s="16" t="s">
        <v>195</v>
      </c>
      <c r="C1249" s="6"/>
      <c r="D1249" s="110">
        <v>1700</v>
      </c>
      <c r="E1249" s="93"/>
      <c r="F1249" s="93"/>
      <c r="G1249" s="93"/>
    </row>
    <row r="1250" spans="1:7" s="2" customFormat="1" ht="45" hidden="1" x14ac:dyDescent="0.25">
      <c r="A1250" s="4">
        <v>1</v>
      </c>
      <c r="B1250" s="16" t="s">
        <v>262</v>
      </c>
      <c r="C1250" s="6"/>
      <c r="D1250" s="110"/>
      <c r="E1250" s="93"/>
      <c r="F1250" s="93"/>
      <c r="G1250" s="93"/>
    </row>
    <row r="1251" spans="1:7" s="2" customFormat="1" hidden="1" x14ac:dyDescent="0.25">
      <c r="A1251" s="4">
        <v>1</v>
      </c>
      <c r="B1251" s="197" t="s">
        <v>263</v>
      </c>
      <c r="C1251" s="6"/>
      <c r="D1251" s="110"/>
      <c r="E1251" s="93"/>
      <c r="F1251" s="93"/>
      <c r="G1251" s="93"/>
    </row>
    <row r="1252" spans="1:7" s="2" customFormat="1" ht="30" hidden="1" x14ac:dyDescent="0.25">
      <c r="A1252" s="4">
        <v>1</v>
      </c>
      <c r="B1252" s="16" t="s">
        <v>264</v>
      </c>
      <c r="C1252" s="6"/>
      <c r="D1252" s="110">
        <v>453</v>
      </c>
      <c r="E1252" s="93"/>
      <c r="F1252" s="93"/>
      <c r="G1252" s="93"/>
    </row>
    <row r="1253" spans="1:7" s="2" customFormat="1" hidden="1" x14ac:dyDescent="0.25">
      <c r="A1253" s="4">
        <v>1</v>
      </c>
      <c r="B1253" s="197" t="s">
        <v>263</v>
      </c>
      <c r="C1253" s="6"/>
      <c r="D1253" s="110">
        <v>52</v>
      </c>
      <c r="E1253" s="93"/>
      <c r="F1253" s="93"/>
      <c r="G1253" s="93"/>
    </row>
    <row r="1254" spans="1:7" s="2" customFormat="1" ht="30" hidden="1" x14ac:dyDescent="0.25">
      <c r="A1254" s="4">
        <v>1</v>
      </c>
      <c r="B1254" s="16" t="s">
        <v>230</v>
      </c>
      <c r="C1254" s="6"/>
      <c r="D1254" s="110">
        <f>D1255+D1256+D1258+D1260</f>
        <v>24327</v>
      </c>
      <c r="E1254" s="93"/>
      <c r="F1254" s="93"/>
      <c r="G1254" s="93"/>
    </row>
    <row r="1255" spans="1:7" s="2" customFormat="1" ht="30" hidden="1" x14ac:dyDescent="0.25">
      <c r="A1255" s="4">
        <v>1</v>
      </c>
      <c r="B1255" s="16" t="s">
        <v>231</v>
      </c>
      <c r="C1255" s="6"/>
      <c r="D1255" s="110">
        <v>4800</v>
      </c>
      <c r="E1255" s="93"/>
      <c r="F1255" s="93"/>
      <c r="G1255" s="93"/>
    </row>
    <row r="1256" spans="1:7" s="2" customFormat="1" ht="60" hidden="1" x14ac:dyDescent="0.25">
      <c r="A1256" s="4">
        <v>1</v>
      </c>
      <c r="B1256" s="16" t="s">
        <v>265</v>
      </c>
      <c r="C1256" s="6"/>
      <c r="D1256" s="110">
        <v>16430</v>
      </c>
      <c r="E1256" s="93"/>
      <c r="F1256" s="93"/>
      <c r="G1256" s="93"/>
    </row>
    <row r="1257" spans="1:7" s="2" customFormat="1" hidden="1" x14ac:dyDescent="0.25">
      <c r="A1257" s="4">
        <v>1</v>
      </c>
      <c r="B1257" s="197" t="s">
        <v>263</v>
      </c>
      <c r="C1257" s="6"/>
      <c r="D1257" s="110">
        <v>3500</v>
      </c>
      <c r="E1257" s="93"/>
      <c r="F1257" s="93"/>
      <c r="G1257" s="93"/>
    </row>
    <row r="1258" spans="1:7" s="2" customFormat="1" ht="45" hidden="1" x14ac:dyDescent="0.25">
      <c r="A1258" s="4">
        <v>1</v>
      </c>
      <c r="B1258" s="16" t="s">
        <v>266</v>
      </c>
      <c r="C1258" s="6"/>
      <c r="D1258" s="110">
        <v>3097</v>
      </c>
      <c r="E1258" s="93"/>
      <c r="F1258" s="93"/>
      <c r="G1258" s="93"/>
    </row>
    <row r="1259" spans="1:7" s="2" customFormat="1" hidden="1" x14ac:dyDescent="0.25">
      <c r="A1259" s="4">
        <v>1</v>
      </c>
      <c r="B1259" s="197" t="s">
        <v>263</v>
      </c>
      <c r="C1259" s="6"/>
      <c r="D1259" s="110">
        <v>2079</v>
      </c>
      <c r="E1259" s="93"/>
      <c r="F1259" s="93"/>
      <c r="G1259" s="93"/>
    </row>
    <row r="1260" spans="1:7" s="2" customFormat="1" ht="30" hidden="1" x14ac:dyDescent="0.25">
      <c r="A1260" s="4">
        <v>1</v>
      </c>
      <c r="B1260" s="16" t="s">
        <v>232</v>
      </c>
      <c r="C1260" s="6"/>
      <c r="D1260" s="110"/>
      <c r="E1260" s="93"/>
      <c r="F1260" s="93"/>
      <c r="G1260" s="93"/>
    </row>
    <row r="1261" spans="1:7" s="2" customFormat="1" hidden="1" x14ac:dyDescent="0.25">
      <c r="A1261" s="4">
        <v>1</v>
      </c>
      <c r="B1261" s="197" t="s">
        <v>263</v>
      </c>
      <c r="C1261" s="6"/>
      <c r="D1261" s="110"/>
      <c r="E1261" s="93"/>
      <c r="F1261" s="93"/>
      <c r="G1261" s="93"/>
    </row>
    <row r="1262" spans="1:7" s="2" customFormat="1" ht="45" hidden="1" x14ac:dyDescent="0.25">
      <c r="A1262" s="4">
        <v>1</v>
      </c>
      <c r="B1262" s="16" t="s">
        <v>233</v>
      </c>
      <c r="C1262" s="6"/>
      <c r="D1262" s="110"/>
      <c r="E1262" s="93"/>
      <c r="F1262" s="93"/>
      <c r="G1262" s="93"/>
    </row>
    <row r="1263" spans="1:7" s="2" customFormat="1" ht="30" hidden="1" x14ac:dyDescent="0.25">
      <c r="A1263" s="4">
        <v>1</v>
      </c>
      <c r="B1263" s="16" t="s">
        <v>234</v>
      </c>
      <c r="C1263" s="6"/>
      <c r="D1263" s="110">
        <v>10000</v>
      </c>
      <c r="E1263" s="93"/>
      <c r="F1263" s="93"/>
      <c r="G1263" s="93"/>
    </row>
    <row r="1264" spans="1:7" s="2" customFormat="1" ht="30" hidden="1" x14ac:dyDescent="0.25">
      <c r="A1264" s="4">
        <v>1</v>
      </c>
      <c r="B1264" s="16" t="s">
        <v>235</v>
      </c>
      <c r="C1264" s="6"/>
      <c r="D1264" s="110"/>
      <c r="E1264" s="93"/>
      <c r="F1264" s="93"/>
      <c r="G1264" s="93"/>
    </row>
    <row r="1265" spans="1:7" s="2" customFormat="1" hidden="1" x14ac:dyDescent="0.25">
      <c r="A1265" s="4">
        <v>1</v>
      </c>
      <c r="B1265" s="16" t="s">
        <v>236</v>
      </c>
      <c r="C1265" s="6"/>
      <c r="D1265" s="93"/>
      <c r="E1265" s="93"/>
      <c r="F1265" s="93"/>
      <c r="G1265" s="93"/>
    </row>
    <row r="1266" spans="1:7" s="2" customFormat="1" hidden="1" x14ac:dyDescent="0.25">
      <c r="A1266" s="4">
        <v>1</v>
      </c>
      <c r="B1266" s="16" t="s">
        <v>271</v>
      </c>
      <c r="C1266" s="6"/>
      <c r="D1266" s="93"/>
      <c r="E1266" s="93"/>
      <c r="F1266" s="93"/>
      <c r="G1266" s="93"/>
    </row>
    <row r="1267" spans="1:7" s="2" customFormat="1" hidden="1" x14ac:dyDescent="0.25">
      <c r="A1267" s="4">
        <v>1</v>
      </c>
      <c r="B1267" s="152" t="s">
        <v>282</v>
      </c>
      <c r="C1267" s="6"/>
      <c r="D1267" s="93"/>
      <c r="E1267" s="93"/>
      <c r="F1267" s="93"/>
      <c r="G1267" s="93"/>
    </row>
    <row r="1268" spans="1:7" s="2" customFormat="1" hidden="1" x14ac:dyDescent="0.25">
      <c r="A1268" s="4">
        <v>1</v>
      </c>
      <c r="B1268" s="24" t="s">
        <v>144</v>
      </c>
      <c r="C1268" s="6"/>
      <c r="D1268" s="93"/>
      <c r="E1268" s="93"/>
      <c r="F1268" s="93"/>
      <c r="G1268" s="93"/>
    </row>
    <row r="1269" spans="1:7" s="2" customFormat="1" hidden="1" x14ac:dyDescent="0.25">
      <c r="A1269" s="4">
        <v>1</v>
      </c>
      <c r="B1269" s="152" t="s">
        <v>191</v>
      </c>
      <c r="C1269" s="6"/>
      <c r="D1269" s="93"/>
      <c r="E1269" s="93"/>
      <c r="F1269" s="93"/>
      <c r="G1269" s="93"/>
    </row>
    <row r="1270" spans="1:7" s="2" customFormat="1" ht="30" hidden="1" x14ac:dyDescent="0.25">
      <c r="A1270" s="4">
        <v>1</v>
      </c>
      <c r="B1270" s="24" t="s">
        <v>145</v>
      </c>
      <c r="C1270" s="6"/>
      <c r="D1270" s="93">
        <v>16767</v>
      </c>
      <c r="E1270" s="93"/>
      <c r="F1270" s="93"/>
      <c r="G1270" s="93"/>
    </row>
    <row r="1271" spans="1:7" s="2" customFormat="1" hidden="1" x14ac:dyDescent="0.25">
      <c r="A1271" s="4">
        <v>1</v>
      </c>
      <c r="B1271" s="153" t="s">
        <v>208</v>
      </c>
      <c r="C1271" s="6"/>
      <c r="D1271" s="93"/>
      <c r="E1271" s="93"/>
      <c r="F1271" s="93"/>
      <c r="G1271" s="93"/>
    </row>
    <row r="1272" spans="1:7" s="2" customFormat="1" hidden="1" x14ac:dyDescent="0.25">
      <c r="A1272" s="4">
        <v>1</v>
      </c>
      <c r="B1272" s="229" t="s">
        <v>268</v>
      </c>
      <c r="C1272" s="6"/>
      <c r="D1272" s="93"/>
      <c r="E1272" s="93"/>
      <c r="F1272" s="93"/>
      <c r="G1272" s="93"/>
    </row>
    <row r="1273" spans="1:7" s="2" customFormat="1" hidden="1" x14ac:dyDescent="0.25">
      <c r="A1273" s="4">
        <v>1</v>
      </c>
      <c r="B1273" s="17" t="s">
        <v>197</v>
      </c>
      <c r="C1273" s="6"/>
      <c r="D1273" s="78">
        <f>D1245+ROUND(D1268*3.2,0)+D1270</f>
        <v>58915</v>
      </c>
      <c r="E1273" s="93"/>
      <c r="F1273" s="93"/>
      <c r="G1273" s="93"/>
    </row>
    <row r="1274" spans="1:7" s="2" customFormat="1" ht="16.5" hidden="1" customHeight="1" x14ac:dyDescent="0.25">
      <c r="A1274" s="4">
        <v>1</v>
      </c>
      <c r="B1274" s="239" t="s">
        <v>196</v>
      </c>
      <c r="C1274" s="6"/>
      <c r="D1274" s="78">
        <f>D1243+D1273</f>
        <v>285292</v>
      </c>
      <c r="E1274" s="93"/>
      <c r="F1274" s="93"/>
      <c r="G1274" s="93"/>
    </row>
    <row r="1275" spans="1:7" s="2" customFormat="1" hidden="1" x14ac:dyDescent="0.25">
      <c r="A1275" s="4">
        <v>1</v>
      </c>
      <c r="B1275" s="142" t="s">
        <v>147</v>
      </c>
      <c r="C1275" s="117"/>
      <c r="D1275" s="93"/>
      <c r="E1275" s="93"/>
      <c r="F1275" s="93"/>
      <c r="G1275" s="93"/>
    </row>
    <row r="1276" spans="1:7" s="2" customFormat="1" hidden="1" x14ac:dyDescent="0.25">
      <c r="A1276" s="4">
        <v>1</v>
      </c>
      <c r="B1276" s="154" t="s">
        <v>40</v>
      </c>
      <c r="C1276" s="40"/>
      <c r="D1276" s="110">
        <v>4100</v>
      </c>
      <c r="E1276" s="93"/>
      <c r="F1276" s="93"/>
      <c r="G1276" s="78"/>
    </row>
    <row r="1277" spans="1:7" s="2" customFormat="1" hidden="1" x14ac:dyDescent="0.25">
      <c r="A1277" s="4">
        <v>1</v>
      </c>
      <c r="B1277" s="154" t="s">
        <v>41</v>
      </c>
      <c r="C1277" s="40"/>
      <c r="D1277" s="110">
        <v>2500</v>
      </c>
      <c r="E1277" s="93"/>
      <c r="F1277" s="93"/>
      <c r="G1277" s="78"/>
    </row>
    <row r="1278" spans="1:7" s="2" customFormat="1" hidden="1" x14ac:dyDescent="0.25">
      <c r="A1278" s="4">
        <v>1</v>
      </c>
      <c r="B1278" s="154" t="s">
        <v>42</v>
      </c>
      <c r="C1278" s="93"/>
      <c r="D1278" s="93">
        <v>2500</v>
      </c>
      <c r="E1278" s="93"/>
      <c r="F1278" s="93"/>
      <c r="G1278" s="78"/>
    </row>
    <row r="1279" spans="1:7" s="2" customFormat="1" hidden="1" x14ac:dyDescent="0.25">
      <c r="A1279" s="4">
        <v>1</v>
      </c>
      <c r="B1279" s="154" t="s">
        <v>63</v>
      </c>
      <c r="C1279" s="93"/>
      <c r="D1279" s="93">
        <v>2100</v>
      </c>
      <c r="E1279" s="93"/>
      <c r="F1279" s="93"/>
      <c r="G1279" s="78"/>
    </row>
    <row r="1280" spans="1:7" s="2" customFormat="1" ht="21" hidden="1" customHeight="1" x14ac:dyDescent="0.25">
      <c r="A1280" s="4">
        <v>1</v>
      </c>
      <c r="B1280" s="72" t="s">
        <v>8</v>
      </c>
      <c r="C1280" s="117"/>
      <c r="D1280" s="78"/>
      <c r="E1280" s="93"/>
      <c r="F1280" s="93"/>
      <c r="G1280" s="93"/>
    </row>
    <row r="1281" spans="1:9" hidden="1" x14ac:dyDescent="0.25">
      <c r="A1281" s="4">
        <v>1</v>
      </c>
      <c r="B1281" s="20" t="s">
        <v>98</v>
      </c>
      <c r="C1281" s="117"/>
      <c r="D1281" s="93"/>
      <c r="E1281" s="93"/>
      <c r="F1281" s="93"/>
      <c r="G1281" s="93"/>
      <c r="I1281" s="2"/>
    </row>
    <row r="1282" spans="1:9" hidden="1" x14ac:dyDescent="0.25">
      <c r="A1282" s="4">
        <v>1</v>
      </c>
      <c r="B1282" s="131" t="s">
        <v>173</v>
      </c>
      <c r="C1282" s="8">
        <v>240</v>
      </c>
      <c r="D1282" s="93">
        <v>1225</v>
      </c>
      <c r="E1282" s="12">
        <v>8</v>
      </c>
      <c r="F1282" s="93">
        <f>ROUND(G1282/C1282,0)</f>
        <v>41</v>
      </c>
      <c r="G1282" s="93">
        <f>ROUND(D1282*E1282,0)</f>
        <v>9800</v>
      </c>
      <c r="I1282" s="2"/>
    </row>
    <row r="1283" spans="1:9" ht="18.75" hidden="1" customHeight="1" x14ac:dyDescent="0.25">
      <c r="A1283" s="4">
        <v>1</v>
      </c>
      <c r="B1283" s="70" t="s">
        <v>174</v>
      </c>
      <c r="C1283" s="8"/>
      <c r="D1283" s="243">
        <f>D1282</f>
        <v>1225</v>
      </c>
      <c r="E1283" s="244">
        <f>G1283/D1283</f>
        <v>8</v>
      </c>
      <c r="F1283" s="243">
        <f>F1282</f>
        <v>41</v>
      </c>
      <c r="G1283" s="243">
        <f>G1282</f>
        <v>9800</v>
      </c>
    </row>
    <row r="1284" spans="1:9" ht="18.75" hidden="1" customHeight="1" x14ac:dyDescent="0.25">
      <c r="A1284" s="4">
        <v>1</v>
      </c>
      <c r="B1284" s="133" t="s">
        <v>141</v>
      </c>
      <c r="C1284" s="8"/>
      <c r="D1284" s="124">
        <f>D1283</f>
        <v>1225</v>
      </c>
      <c r="E1284" s="7">
        <f>E1283</f>
        <v>8</v>
      </c>
      <c r="F1284" s="124">
        <f>F1283</f>
        <v>41</v>
      </c>
      <c r="G1284" s="124">
        <f>G1283</f>
        <v>9800</v>
      </c>
    </row>
    <row r="1285" spans="1:9" ht="15.75" hidden="1" thickBot="1" x14ac:dyDescent="0.3">
      <c r="A1285" s="4">
        <v>1</v>
      </c>
      <c r="B1285" s="95" t="s">
        <v>11</v>
      </c>
      <c r="C1285" s="95"/>
      <c r="D1285" s="85"/>
      <c r="E1285" s="85"/>
      <c r="F1285" s="85"/>
      <c r="G1285" s="85"/>
    </row>
    <row r="1286" spans="1:9" ht="26.25" hidden="1" customHeight="1" x14ac:dyDescent="0.25">
      <c r="A1286" s="4">
        <v>1</v>
      </c>
      <c r="B1286" s="303" t="s">
        <v>252</v>
      </c>
      <c r="C1286" s="304"/>
      <c r="D1286" s="305"/>
      <c r="E1286" s="305"/>
      <c r="F1286" s="305"/>
      <c r="G1286" s="305"/>
    </row>
    <row r="1287" spans="1:9" ht="18" hidden="1" customHeight="1" x14ac:dyDescent="0.25">
      <c r="A1287" s="4">
        <v>1</v>
      </c>
      <c r="B1287" s="9" t="s">
        <v>5</v>
      </c>
      <c r="C1287" s="306"/>
      <c r="D1287" s="93"/>
      <c r="E1287" s="93"/>
      <c r="F1287" s="93"/>
      <c r="G1287" s="93"/>
    </row>
    <row r="1288" spans="1:9" hidden="1" x14ac:dyDescent="0.25">
      <c r="A1288" s="4">
        <v>1</v>
      </c>
      <c r="B1288" s="10" t="s">
        <v>24</v>
      </c>
      <c r="C1288" s="39">
        <v>340</v>
      </c>
      <c r="D1288" s="8">
        <v>200</v>
      </c>
      <c r="E1288" s="12">
        <v>11</v>
      </c>
      <c r="F1288" s="93">
        <f>ROUND(G1288/C1288,0)</f>
        <v>6</v>
      </c>
      <c r="G1288" s="93">
        <f>ROUND(D1288*E1288,0)</f>
        <v>2200</v>
      </c>
    </row>
    <row r="1289" spans="1:9" hidden="1" x14ac:dyDescent="0.25">
      <c r="A1289" s="4">
        <v>1</v>
      </c>
      <c r="B1289" s="10" t="s">
        <v>74</v>
      </c>
      <c r="C1289" s="39">
        <v>340</v>
      </c>
      <c r="D1289" s="8">
        <v>100</v>
      </c>
      <c r="E1289" s="12">
        <v>12</v>
      </c>
      <c r="F1289" s="93">
        <f>ROUND(G1289/C1289,0)</f>
        <v>4</v>
      </c>
      <c r="G1289" s="93">
        <f>ROUND(D1289*E1289,0)</f>
        <v>1200</v>
      </c>
    </row>
    <row r="1290" spans="1:9" hidden="1" x14ac:dyDescent="0.25">
      <c r="A1290" s="4">
        <v>1</v>
      </c>
      <c r="B1290" s="10" t="s">
        <v>13</v>
      </c>
      <c r="C1290" s="39">
        <v>340</v>
      </c>
      <c r="D1290" s="8">
        <v>180</v>
      </c>
      <c r="E1290" s="12">
        <v>8.9</v>
      </c>
      <c r="F1290" s="93">
        <f>ROUND(G1290/C1290,0)</f>
        <v>5</v>
      </c>
      <c r="G1290" s="93">
        <f>ROUND(D1290*E1290,0)</f>
        <v>1602</v>
      </c>
    </row>
    <row r="1291" spans="1:9" hidden="1" x14ac:dyDescent="0.25">
      <c r="A1291" s="4">
        <v>1</v>
      </c>
      <c r="B1291" s="10" t="s">
        <v>75</v>
      </c>
      <c r="C1291" s="39">
        <v>340</v>
      </c>
      <c r="D1291" s="8">
        <v>60</v>
      </c>
      <c r="E1291" s="256">
        <v>12.4</v>
      </c>
      <c r="F1291" s="93">
        <f>ROUND(G1291/C1291,0)</f>
        <v>2</v>
      </c>
      <c r="G1291" s="93">
        <f>ROUND(D1291*E1291,0)</f>
        <v>744</v>
      </c>
    </row>
    <row r="1292" spans="1:9" ht="15.75" hidden="1" customHeight="1" x14ac:dyDescent="0.25">
      <c r="A1292" s="4">
        <v>1</v>
      </c>
      <c r="B1292" s="81" t="s">
        <v>6</v>
      </c>
      <c r="C1292" s="307">
        <v>340</v>
      </c>
      <c r="D1292" s="18">
        <f>D1288+D1289+D1290+D1291</f>
        <v>540</v>
      </c>
      <c r="E1292" s="101">
        <f>G1292/D1292</f>
        <v>10.640740740740741</v>
      </c>
      <c r="F1292" s="18">
        <f>F1288+F1289+F1290+F1291</f>
        <v>17</v>
      </c>
      <c r="G1292" s="18">
        <f>G1288+G1289+G1290+G1291</f>
        <v>5746</v>
      </c>
    </row>
    <row r="1293" spans="1:9" hidden="1" x14ac:dyDescent="0.25">
      <c r="A1293" s="4">
        <v>1</v>
      </c>
      <c r="B1293" s="15" t="s">
        <v>199</v>
      </c>
      <c r="C1293" s="6"/>
      <c r="D1293" s="6"/>
      <c r="E1293" s="6"/>
      <c r="F1293" s="6"/>
      <c r="G1293" s="6"/>
    </row>
    <row r="1294" spans="1:9" hidden="1" x14ac:dyDescent="0.25">
      <c r="A1294" s="4">
        <v>1</v>
      </c>
      <c r="B1294" s="16" t="s">
        <v>146</v>
      </c>
      <c r="C1294" s="6"/>
      <c r="D1294" s="93">
        <f>D1295+D1296+D1297+D1298</f>
        <v>6487</v>
      </c>
      <c r="E1294" s="308"/>
      <c r="F1294" s="308"/>
      <c r="G1294" s="308"/>
    </row>
    <row r="1295" spans="1:9" hidden="1" x14ac:dyDescent="0.25">
      <c r="A1295" s="4">
        <v>1</v>
      </c>
      <c r="B1295" s="16" t="s">
        <v>192</v>
      </c>
      <c r="C1295" s="6"/>
      <c r="D1295" s="93"/>
      <c r="E1295" s="308"/>
      <c r="F1295" s="308"/>
      <c r="G1295" s="308"/>
    </row>
    <row r="1296" spans="1:9" ht="30" hidden="1" x14ac:dyDescent="0.25">
      <c r="A1296" s="4">
        <v>1</v>
      </c>
      <c r="B1296" s="16" t="s">
        <v>227</v>
      </c>
      <c r="C1296" s="6"/>
      <c r="D1296" s="93">
        <v>200</v>
      </c>
      <c r="E1296" s="308"/>
      <c r="F1296" s="308"/>
      <c r="G1296" s="308"/>
    </row>
    <row r="1297" spans="1:8" ht="30" hidden="1" x14ac:dyDescent="0.25">
      <c r="A1297" s="4">
        <v>1</v>
      </c>
      <c r="B1297" s="16" t="s">
        <v>228</v>
      </c>
      <c r="C1297" s="6"/>
      <c r="D1297" s="93"/>
      <c r="E1297" s="308"/>
      <c r="F1297" s="308"/>
      <c r="G1297" s="308"/>
    </row>
    <row r="1298" spans="1:8" hidden="1" x14ac:dyDescent="0.25">
      <c r="A1298" s="4">
        <v>1</v>
      </c>
      <c r="B1298" s="16" t="s">
        <v>229</v>
      </c>
      <c r="C1298" s="6"/>
      <c r="D1298" s="168">
        <v>6287</v>
      </c>
      <c r="E1298" s="308"/>
      <c r="F1298" s="308"/>
      <c r="G1298" s="308"/>
    </row>
    <row r="1299" spans="1:8" hidden="1" x14ac:dyDescent="0.25">
      <c r="A1299" s="4">
        <v>1</v>
      </c>
      <c r="B1299" s="24" t="s">
        <v>144</v>
      </c>
      <c r="C1299" s="6"/>
      <c r="D1299" s="93">
        <v>12000</v>
      </c>
      <c r="E1299" s="308"/>
      <c r="F1299" s="308"/>
      <c r="G1299" s="308"/>
    </row>
    <row r="1300" spans="1:8" hidden="1" x14ac:dyDescent="0.25">
      <c r="A1300" s="4">
        <v>1</v>
      </c>
      <c r="B1300" s="152" t="s">
        <v>191</v>
      </c>
      <c r="C1300" s="6"/>
      <c r="D1300" s="93">
        <v>8400</v>
      </c>
      <c r="E1300" s="308"/>
      <c r="F1300" s="308"/>
      <c r="G1300" s="308"/>
    </row>
    <row r="1301" spans="1:8" hidden="1" x14ac:dyDescent="0.25">
      <c r="A1301" s="4">
        <v>1</v>
      </c>
      <c r="B1301" s="17" t="s">
        <v>165</v>
      </c>
      <c r="C1301" s="6"/>
      <c r="D1301" s="78">
        <f>D1294+ROUND(D1299*3.2,0)</f>
        <v>44887</v>
      </c>
      <c r="E1301" s="308"/>
      <c r="F1301" s="308"/>
      <c r="G1301" s="308"/>
      <c r="H1301" s="237"/>
    </row>
    <row r="1302" spans="1:8" hidden="1" x14ac:dyDescent="0.25">
      <c r="A1302" s="4">
        <v>1</v>
      </c>
      <c r="B1302" s="15" t="s">
        <v>198</v>
      </c>
      <c r="C1302" s="6"/>
      <c r="D1302" s="93"/>
      <c r="E1302" s="308"/>
      <c r="F1302" s="308"/>
      <c r="G1302" s="308"/>
    </row>
    <row r="1303" spans="1:8" hidden="1" x14ac:dyDescent="0.25">
      <c r="A1303" s="4">
        <v>1</v>
      </c>
      <c r="B1303" s="16" t="s">
        <v>146</v>
      </c>
      <c r="C1303" s="6"/>
      <c r="D1303" s="93">
        <f>D1304+D1305+D1312+D1320+D1321+D1322+D1323+D1324</f>
        <v>1993</v>
      </c>
      <c r="E1303" s="308"/>
      <c r="F1303" s="308"/>
      <c r="G1303" s="308"/>
    </row>
    <row r="1304" spans="1:8" hidden="1" x14ac:dyDescent="0.25">
      <c r="A1304" s="4">
        <v>1</v>
      </c>
      <c r="B1304" s="16" t="s">
        <v>192</v>
      </c>
      <c r="C1304" s="6"/>
      <c r="D1304" s="93"/>
      <c r="E1304" s="308"/>
      <c r="F1304" s="308"/>
      <c r="G1304" s="308"/>
    </row>
    <row r="1305" spans="1:8" ht="30" hidden="1" x14ac:dyDescent="0.25">
      <c r="A1305" s="4">
        <v>1</v>
      </c>
      <c r="B1305" s="16" t="s">
        <v>193</v>
      </c>
      <c r="C1305" s="6"/>
      <c r="D1305" s="110">
        <f>D1306+D1307+D1308+D1310</f>
        <v>1933</v>
      </c>
      <c r="E1305" s="308"/>
      <c r="F1305" s="308"/>
      <c r="G1305" s="308"/>
    </row>
    <row r="1306" spans="1:8" ht="30" hidden="1" x14ac:dyDescent="0.25">
      <c r="A1306" s="4">
        <v>1</v>
      </c>
      <c r="B1306" s="16" t="s">
        <v>194</v>
      </c>
      <c r="C1306" s="6"/>
      <c r="D1306" s="110">
        <v>1487</v>
      </c>
      <c r="E1306" s="308"/>
      <c r="F1306" s="308"/>
      <c r="G1306" s="308"/>
    </row>
    <row r="1307" spans="1:8" ht="30" hidden="1" x14ac:dyDescent="0.25">
      <c r="A1307" s="4">
        <v>1</v>
      </c>
      <c r="B1307" s="16" t="s">
        <v>195</v>
      </c>
      <c r="C1307" s="6"/>
      <c r="D1307" s="110">
        <v>446</v>
      </c>
      <c r="E1307" s="308"/>
      <c r="F1307" s="308"/>
      <c r="G1307" s="308"/>
    </row>
    <row r="1308" spans="1:8" ht="45" hidden="1" x14ac:dyDescent="0.25">
      <c r="A1308" s="4">
        <v>1</v>
      </c>
      <c r="B1308" s="16" t="s">
        <v>262</v>
      </c>
      <c r="C1308" s="6"/>
      <c r="D1308" s="110"/>
      <c r="E1308" s="308"/>
      <c r="F1308" s="308"/>
      <c r="G1308" s="308"/>
    </row>
    <row r="1309" spans="1:8" hidden="1" x14ac:dyDescent="0.25">
      <c r="A1309" s="4">
        <v>1</v>
      </c>
      <c r="B1309" s="197" t="s">
        <v>263</v>
      </c>
      <c r="C1309" s="6"/>
      <c r="D1309" s="110"/>
      <c r="E1309" s="308"/>
      <c r="F1309" s="308"/>
      <c r="G1309" s="308"/>
    </row>
    <row r="1310" spans="1:8" ht="30" hidden="1" x14ac:dyDescent="0.25">
      <c r="A1310" s="4">
        <v>1</v>
      </c>
      <c r="B1310" s="16" t="s">
        <v>264</v>
      </c>
      <c r="C1310" s="6"/>
      <c r="D1310" s="110"/>
      <c r="E1310" s="308"/>
      <c r="F1310" s="308"/>
      <c r="G1310" s="308"/>
    </row>
    <row r="1311" spans="1:8" hidden="1" x14ac:dyDescent="0.25">
      <c r="A1311" s="4">
        <v>1</v>
      </c>
      <c r="B1311" s="197" t="s">
        <v>263</v>
      </c>
      <c r="C1311" s="6"/>
      <c r="D1311" s="110"/>
      <c r="E1311" s="308"/>
      <c r="F1311" s="308"/>
      <c r="G1311" s="308"/>
    </row>
    <row r="1312" spans="1:8" ht="30" hidden="1" x14ac:dyDescent="0.25">
      <c r="A1312" s="4">
        <v>1</v>
      </c>
      <c r="B1312" s="16" t="s">
        <v>230</v>
      </c>
      <c r="C1312" s="6"/>
      <c r="D1312" s="110">
        <f>D1313+D1314+D1316+D1318</f>
        <v>60</v>
      </c>
      <c r="E1312" s="308"/>
      <c r="F1312" s="308"/>
      <c r="G1312" s="308"/>
    </row>
    <row r="1313" spans="1:7" ht="30" hidden="1" x14ac:dyDescent="0.25">
      <c r="A1313" s="4">
        <v>1</v>
      </c>
      <c r="B1313" s="16" t="s">
        <v>231</v>
      </c>
      <c r="C1313" s="6"/>
      <c r="D1313" s="110">
        <v>60</v>
      </c>
      <c r="E1313" s="308"/>
      <c r="F1313" s="308"/>
      <c r="G1313" s="308"/>
    </row>
    <row r="1314" spans="1:7" ht="60" hidden="1" x14ac:dyDescent="0.25">
      <c r="A1314" s="4">
        <v>1</v>
      </c>
      <c r="B1314" s="16" t="s">
        <v>265</v>
      </c>
      <c r="C1314" s="6"/>
      <c r="D1314" s="110"/>
      <c r="E1314" s="308"/>
      <c r="F1314" s="308"/>
      <c r="G1314" s="308"/>
    </row>
    <row r="1315" spans="1:7" hidden="1" x14ac:dyDescent="0.25">
      <c r="A1315" s="4">
        <v>1</v>
      </c>
      <c r="B1315" s="197" t="s">
        <v>263</v>
      </c>
      <c r="C1315" s="6"/>
      <c r="D1315" s="110"/>
      <c r="E1315" s="308"/>
      <c r="F1315" s="308"/>
      <c r="G1315" s="308"/>
    </row>
    <row r="1316" spans="1:7" ht="45" hidden="1" x14ac:dyDescent="0.25">
      <c r="A1316" s="4">
        <v>1</v>
      </c>
      <c r="B1316" s="16" t="s">
        <v>266</v>
      </c>
      <c r="C1316" s="6"/>
      <c r="D1316" s="110"/>
      <c r="E1316" s="308"/>
      <c r="F1316" s="308"/>
      <c r="G1316" s="308"/>
    </row>
    <row r="1317" spans="1:7" hidden="1" x14ac:dyDescent="0.25">
      <c r="A1317" s="4">
        <v>1</v>
      </c>
      <c r="B1317" s="197" t="s">
        <v>263</v>
      </c>
      <c r="C1317" s="6"/>
      <c r="D1317" s="110"/>
      <c r="E1317" s="308"/>
      <c r="F1317" s="308"/>
      <c r="G1317" s="308"/>
    </row>
    <row r="1318" spans="1:7" ht="30" hidden="1" x14ac:dyDescent="0.25">
      <c r="A1318" s="4">
        <v>1</v>
      </c>
      <c r="B1318" s="16" t="s">
        <v>232</v>
      </c>
      <c r="C1318" s="6"/>
      <c r="D1318" s="110"/>
      <c r="E1318" s="308"/>
      <c r="F1318" s="308"/>
      <c r="G1318" s="308"/>
    </row>
    <row r="1319" spans="1:7" hidden="1" x14ac:dyDescent="0.25">
      <c r="A1319" s="4">
        <v>1</v>
      </c>
      <c r="B1319" s="197" t="s">
        <v>263</v>
      </c>
      <c r="C1319" s="6"/>
      <c r="D1319" s="110"/>
      <c r="E1319" s="308"/>
      <c r="F1319" s="308"/>
      <c r="G1319" s="308"/>
    </row>
    <row r="1320" spans="1:7" ht="45" hidden="1" x14ac:dyDescent="0.25">
      <c r="A1320" s="4">
        <v>1</v>
      </c>
      <c r="B1320" s="16" t="s">
        <v>233</v>
      </c>
      <c r="C1320" s="6"/>
      <c r="D1320" s="110"/>
      <c r="E1320" s="308"/>
      <c r="F1320" s="308"/>
      <c r="G1320" s="308"/>
    </row>
    <row r="1321" spans="1:7" ht="30" hidden="1" x14ac:dyDescent="0.25">
      <c r="A1321" s="4">
        <v>1</v>
      </c>
      <c r="B1321" s="16" t="s">
        <v>234</v>
      </c>
      <c r="C1321" s="6"/>
      <c r="D1321" s="110"/>
      <c r="E1321" s="308"/>
      <c r="F1321" s="308"/>
      <c r="G1321" s="308"/>
    </row>
    <row r="1322" spans="1:7" ht="30" hidden="1" x14ac:dyDescent="0.25">
      <c r="A1322" s="4">
        <v>1</v>
      </c>
      <c r="B1322" s="16" t="s">
        <v>235</v>
      </c>
      <c r="C1322" s="6"/>
      <c r="D1322" s="110"/>
      <c r="E1322" s="308"/>
      <c r="F1322" s="308"/>
      <c r="G1322" s="308"/>
    </row>
    <row r="1323" spans="1:7" hidden="1" x14ac:dyDescent="0.25">
      <c r="A1323" s="4">
        <v>1</v>
      </c>
      <c r="B1323" s="16" t="s">
        <v>236</v>
      </c>
      <c r="C1323" s="6"/>
      <c r="D1323" s="93"/>
      <c r="E1323" s="308"/>
      <c r="F1323" s="308"/>
      <c r="G1323" s="308"/>
    </row>
    <row r="1324" spans="1:7" hidden="1" x14ac:dyDescent="0.25">
      <c r="A1324" s="4">
        <v>1</v>
      </c>
      <c r="B1324" s="16" t="s">
        <v>271</v>
      </c>
      <c r="C1324" s="6"/>
      <c r="D1324" s="93"/>
      <c r="E1324" s="308"/>
      <c r="F1324" s="308"/>
      <c r="G1324" s="308"/>
    </row>
    <row r="1325" spans="1:7" hidden="1" x14ac:dyDescent="0.25">
      <c r="A1325" s="4">
        <v>1</v>
      </c>
      <c r="B1325" s="152" t="s">
        <v>282</v>
      </c>
      <c r="C1325" s="6"/>
      <c r="D1325" s="93"/>
      <c r="E1325" s="308"/>
      <c r="F1325" s="308"/>
      <c r="G1325" s="308"/>
    </row>
    <row r="1326" spans="1:7" hidden="1" x14ac:dyDescent="0.25">
      <c r="A1326" s="4">
        <v>1</v>
      </c>
      <c r="B1326" s="24" t="s">
        <v>144</v>
      </c>
      <c r="C1326" s="6"/>
      <c r="D1326" s="93">
        <v>50</v>
      </c>
      <c r="E1326" s="308"/>
      <c r="F1326" s="308"/>
      <c r="G1326" s="308"/>
    </row>
    <row r="1327" spans="1:7" hidden="1" x14ac:dyDescent="0.25">
      <c r="A1327" s="4">
        <v>1</v>
      </c>
      <c r="B1327" s="152" t="s">
        <v>191</v>
      </c>
      <c r="C1327" s="6"/>
      <c r="D1327" s="93"/>
      <c r="E1327" s="308"/>
      <c r="F1327" s="308"/>
      <c r="G1327" s="308"/>
    </row>
    <row r="1328" spans="1:7" ht="30" hidden="1" x14ac:dyDescent="0.25">
      <c r="A1328" s="4">
        <v>1</v>
      </c>
      <c r="B1328" s="24" t="s">
        <v>145</v>
      </c>
      <c r="C1328" s="6"/>
      <c r="D1328" s="93">
        <v>1542</v>
      </c>
      <c r="E1328" s="308"/>
      <c r="F1328" s="308"/>
      <c r="G1328" s="308"/>
    </row>
    <row r="1329" spans="1:7" hidden="1" x14ac:dyDescent="0.25">
      <c r="A1329" s="4">
        <v>1</v>
      </c>
      <c r="B1329" s="153" t="s">
        <v>208</v>
      </c>
      <c r="C1329" s="6"/>
      <c r="D1329" s="93"/>
      <c r="E1329" s="308"/>
      <c r="F1329" s="308"/>
      <c r="G1329" s="308"/>
    </row>
    <row r="1330" spans="1:7" hidden="1" x14ac:dyDescent="0.25">
      <c r="A1330" s="4">
        <v>1</v>
      </c>
      <c r="B1330" s="229" t="s">
        <v>268</v>
      </c>
      <c r="C1330" s="6"/>
      <c r="D1330" s="93"/>
      <c r="E1330" s="308"/>
      <c r="F1330" s="308"/>
      <c r="G1330" s="308"/>
    </row>
    <row r="1331" spans="1:7" hidden="1" x14ac:dyDescent="0.25">
      <c r="A1331" s="4">
        <v>1</v>
      </c>
      <c r="B1331" s="17" t="s">
        <v>197</v>
      </c>
      <c r="C1331" s="6"/>
      <c r="D1331" s="78">
        <f>D1303+ROUND(D1326*3.2,0)+D1328</f>
        <v>3695</v>
      </c>
      <c r="E1331" s="308"/>
      <c r="F1331" s="308"/>
      <c r="G1331" s="308"/>
    </row>
    <row r="1332" spans="1:7" ht="15" hidden="1" customHeight="1" x14ac:dyDescent="0.25">
      <c r="A1332" s="4">
        <v>1</v>
      </c>
      <c r="B1332" s="239" t="s">
        <v>196</v>
      </c>
      <c r="C1332" s="6"/>
      <c r="D1332" s="78">
        <f>D1301+D1331</f>
        <v>48582</v>
      </c>
      <c r="E1332" s="308"/>
      <c r="F1332" s="308"/>
      <c r="G1332" s="308"/>
    </row>
    <row r="1333" spans="1:7" ht="15.75" hidden="1" customHeight="1" x14ac:dyDescent="0.25">
      <c r="A1333" s="4">
        <v>1</v>
      </c>
      <c r="B1333" s="126" t="s">
        <v>8</v>
      </c>
      <c r="C1333" s="93"/>
      <c r="D1333" s="125"/>
      <c r="E1333" s="125"/>
      <c r="F1333" s="125"/>
      <c r="G1333" s="78"/>
    </row>
    <row r="1334" spans="1:7" ht="15.75" hidden="1" customHeight="1" x14ac:dyDescent="0.25">
      <c r="A1334" s="4">
        <v>1</v>
      </c>
      <c r="B1334" s="72" t="s">
        <v>172</v>
      </c>
      <c r="C1334" s="125"/>
      <c r="D1334" s="286"/>
      <c r="E1334" s="125"/>
      <c r="F1334" s="286"/>
      <c r="G1334" s="78"/>
    </row>
    <row r="1335" spans="1:7" ht="15.75" hidden="1" customHeight="1" x14ac:dyDescent="0.25">
      <c r="A1335" s="4">
        <v>1</v>
      </c>
      <c r="B1335" s="52" t="s">
        <v>24</v>
      </c>
      <c r="C1335" s="125">
        <v>340</v>
      </c>
      <c r="D1335" s="93">
        <v>35</v>
      </c>
      <c r="E1335" s="132">
        <v>9</v>
      </c>
      <c r="F1335" s="93">
        <f>ROUND(G1335/C1335,0)</f>
        <v>1</v>
      </c>
      <c r="G1335" s="93">
        <f>D1335*E1335</f>
        <v>315</v>
      </c>
    </row>
    <row r="1336" spans="1:7" ht="15.75" hidden="1" customHeight="1" x14ac:dyDescent="0.25">
      <c r="A1336" s="4">
        <v>1</v>
      </c>
      <c r="B1336" s="52" t="s">
        <v>74</v>
      </c>
      <c r="C1336" s="125">
        <v>340</v>
      </c>
      <c r="D1336" s="93">
        <v>15</v>
      </c>
      <c r="E1336" s="132">
        <v>12</v>
      </c>
      <c r="F1336" s="93">
        <f>ROUND(G1336/C1336,0)</f>
        <v>1</v>
      </c>
      <c r="G1336" s="93">
        <f>D1336*E1336</f>
        <v>180</v>
      </c>
    </row>
    <row r="1337" spans="1:7" ht="15.75" hidden="1" customHeight="1" x14ac:dyDescent="0.25">
      <c r="A1337" s="4">
        <v>1</v>
      </c>
      <c r="B1337" s="70" t="s">
        <v>10</v>
      </c>
      <c r="C1337" s="125"/>
      <c r="D1337" s="243">
        <f>D1335+D1336</f>
        <v>50</v>
      </c>
      <c r="E1337" s="101">
        <f>G1337/D1337</f>
        <v>9.9</v>
      </c>
      <c r="F1337" s="287">
        <f>F1335+F1336</f>
        <v>2</v>
      </c>
      <c r="G1337" s="78">
        <f>G1335+G1336</f>
        <v>495</v>
      </c>
    </row>
    <row r="1338" spans="1:7" ht="15.75" hidden="1" customHeight="1" x14ac:dyDescent="0.25">
      <c r="A1338" s="4">
        <v>1</v>
      </c>
      <c r="B1338" s="133" t="s">
        <v>141</v>
      </c>
      <c r="C1338" s="8"/>
      <c r="D1338" s="124">
        <f>D1337</f>
        <v>50</v>
      </c>
      <c r="E1338" s="101">
        <f>E1337</f>
        <v>9.9</v>
      </c>
      <c r="F1338" s="124">
        <f>F1337</f>
        <v>2</v>
      </c>
      <c r="G1338" s="124">
        <f>G1337</f>
        <v>495</v>
      </c>
    </row>
    <row r="1339" spans="1:7" ht="18.75" hidden="1" customHeight="1" thickBot="1" x14ac:dyDescent="0.3">
      <c r="A1339" s="4">
        <v>1</v>
      </c>
      <c r="B1339" s="67" t="s">
        <v>11</v>
      </c>
      <c r="C1339" s="309"/>
      <c r="D1339" s="96"/>
      <c r="E1339" s="310"/>
      <c r="F1339" s="96"/>
      <c r="G1339" s="96"/>
    </row>
    <row r="1340" spans="1:7" ht="29.25" hidden="1" x14ac:dyDescent="0.25">
      <c r="A1340" s="4">
        <v>1</v>
      </c>
      <c r="B1340" s="31" t="s">
        <v>249</v>
      </c>
      <c r="C1340" s="38"/>
      <c r="D1340" s="11">
        <f>D1341+D1343</f>
        <v>207170</v>
      </c>
      <c r="E1340" s="93"/>
      <c r="F1340" s="93"/>
      <c r="G1340" s="93"/>
    </row>
    <row r="1341" spans="1:7" ht="19.5" hidden="1" customHeight="1" x14ac:dyDescent="0.25">
      <c r="A1341" s="4">
        <v>1</v>
      </c>
      <c r="B1341" s="181" t="s">
        <v>237</v>
      </c>
      <c r="C1341" s="308"/>
      <c r="D1341" s="11">
        <f>D1342</f>
        <v>207140</v>
      </c>
      <c r="E1341" s="93"/>
      <c r="F1341" s="93"/>
      <c r="G1341" s="93"/>
    </row>
    <row r="1342" spans="1:7" ht="15.75" hidden="1" customHeight="1" x14ac:dyDescent="0.25">
      <c r="A1342" s="4">
        <v>1</v>
      </c>
      <c r="B1342" s="182" t="s">
        <v>238</v>
      </c>
      <c r="C1342" s="308"/>
      <c r="D1342" s="8">
        <v>207140</v>
      </c>
      <c r="E1342" s="93"/>
      <c r="F1342" s="93"/>
      <c r="G1342" s="93"/>
    </row>
    <row r="1343" spans="1:7" ht="17.25" hidden="1" customHeight="1" x14ac:dyDescent="0.25">
      <c r="A1343" s="4">
        <v>1</v>
      </c>
      <c r="B1343" s="181" t="s">
        <v>239</v>
      </c>
      <c r="C1343" s="308"/>
      <c r="D1343" s="11">
        <f>D1344+D1345</f>
        <v>30</v>
      </c>
      <c r="E1343" s="168"/>
      <c r="F1343" s="168"/>
      <c r="G1343" s="168"/>
    </row>
    <row r="1344" spans="1:7" ht="33.75" hidden="1" customHeight="1" x14ac:dyDescent="0.25">
      <c r="A1344" s="4">
        <v>1</v>
      </c>
      <c r="B1344" s="182" t="s">
        <v>240</v>
      </c>
      <c r="C1344" s="308"/>
      <c r="D1344" s="30">
        <v>30</v>
      </c>
      <c r="E1344" s="93"/>
      <c r="F1344" s="93"/>
      <c r="G1344" s="93"/>
    </row>
    <row r="1345" spans="1:8" ht="19.5" hidden="1" customHeight="1" x14ac:dyDescent="0.25">
      <c r="A1345" s="4">
        <v>1</v>
      </c>
      <c r="B1345" s="184" t="s">
        <v>241</v>
      </c>
      <c r="C1345" s="308"/>
      <c r="D1345" s="30"/>
      <c r="E1345" s="93"/>
      <c r="F1345" s="93"/>
      <c r="G1345" s="93"/>
    </row>
    <row r="1346" spans="1:8" ht="15.75" hidden="1" thickBot="1" x14ac:dyDescent="0.3">
      <c r="A1346" s="4">
        <v>1</v>
      </c>
      <c r="B1346" s="95" t="s">
        <v>11</v>
      </c>
      <c r="C1346" s="85"/>
      <c r="D1346" s="85"/>
      <c r="E1346" s="85"/>
      <c r="F1346" s="85"/>
      <c r="G1346" s="85"/>
    </row>
    <row r="1347" spans="1:8" ht="21" hidden="1" customHeight="1" x14ac:dyDescent="0.25">
      <c r="A1347" s="4">
        <v>1</v>
      </c>
      <c r="B1347" s="53" t="s">
        <v>299</v>
      </c>
      <c r="C1347" s="118"/>
      <c r="D1347" s="118"/>
      <c r="E1347" s="118"/>
      <c r="F1347" s="118"/>
      <c r="G1347" s="118"/>
    </row>
    <row r="1348" spans="1:8" hidden="1" x14ac:dyDescent="0.25">
      <c r="A1348" s="4">
        <v>1</v>
      </c>
      <c r="B1348" s="15" t="s">
        <v>199</v>
      </c>
      <c r="C1348" s="6"/>
      <c r="D1348" s="93"/>
      <c r="E1348" s="93"/>
      <c r="F1348" s="93"/>
      <c r="G1348" s="93"/>
    </row>
    <row r="1349" spans="1:8" hidden="1" x14ac:dyDescent="0.25">
      <c r="A1349" s="4">
        <v>1</v>
      </c>
      <c r="B1349" s="16" t="s">
        <v>146</v>
      </c>
      <c r="C1349" s="6"/>
      <c r="D1349" s="93">
        <f>D1350+D1351+D1352+D1353</f>
        <v>2914</v>
      </c>
      <c r="E1349" s="93"/>
      <c r="F1349" s="93"/>
      <c r="G1349" s="93"/>
    </row>
    <row r="1350" spans="1:8" hidden="1" x14ac:dyDescent="0.25">
      <c r="A1350" s="4">
        <v>1</v>
      </c>
      <c r="B1350" s="16" t="s">
        <v>192</v>
      </c>
      <c r="C1350" s="6"/>
      <c r="D1350" s="93"/>
      <c r="E1350" s="93"/>
      <c r="F1350" s="93"/>
      <c r="G1350" s="93"/>
    </row>
    <row r="1351" spans="1:8" ht="30" hidden="1" x14ac:dyDescent="0.25">
      <c r="A1351" s="4">
        <v>1</v>
      </c>
      <c r="B1351" s="16" t="s">
        <v>227</v>
      </c>
      <c r="C1351" s="6"/>
      <c r="D1351" s="93">
        <v>100</v>
      </c>
      <c r="E1351" s="93"/>
      <c r="F1351" s="93"/>
      <c r="G1351" s="93"/>
    </row>
    <row r="1352" spans="1:8" ht="30" hidden="1" x14ac:dyDescent="0.25">
      <c r="A1352" s="4">
        <v>1</v>
      </c>
      <c r="B1352" s="16" t="s">
        <v>228</v>
      </c>
      <c r="C1352" s="6"/>
      <c r="D1352" s="93"/>
      <c r="E1352" s="93"/>
      <c r="F1352" s="93"/>
      <c r="G1352" s="93"/>
    </row>
    <row r="1353" spans="1:8" hidden="1" x14ac:dyDescent="0.25">
      <c r="A1353" s="4">
        <v>1</v>
      </c>
      <c r="B1353" s="16" t="s">
        <v>229</v>
      </c>
      <c r="C1353" s="6"/>
      <c r="D1353" s="93">
        <v>2814</v>
      </c>
      <c r="E1353" s="93"/>
      <c r="F1353" s="93"/>
      <c r="G1353" s="93"/>
    </row>
    <row r="1354" spans="1:8" hidden="1" x14ac:dyDescent="0.25">
      <c r="A1354" s="4">
        <v>1</v>
      </c>
      <c r="B1354" s="24" t="s">
        <v>144</v>
      </c>
      <c r="C1354" s="6"/>
      <c r="D1354" s="93">
        <v>8419</v>
      </c>
      <c r="E1354" s="93"/>
      <c r="F1354" s="93"/>
      <c r="G1354" s="93"/>
    </row>
    <row r="1355" spans="1:8" hidden="1" x14ac:dyDescent="0.25">
      <c r="A1355" s="4">
        <v>1</v>
      </c>
      <c r="B1355" s="152" t="s">
        <v>191</v>
      </c>
      <c r="C1355" s="6"/>
      <c r="D1355" s="93"/>
      <c r="E1355" s="93"/>
      <c r="F1355" s="93"/>
      <c r="G1355" s="93"/>
    </row>
    <row r="1356" spans="1:8" hidden="1" x14ac:dyDescent="0.25">
      <c r="A1356" s="4">
        <v>1</v>
      </c>
      <c r="B1356" s="17" t="s">
        <v>165</v>
      </c>
      <c r="C1356" s="6"/>
      <c r="D1356" s="78">
        <f>D1349+ROUND(D1354*3.2,0)</f>
        <v>29855</v>
      </c>
      <c r="E1356" s="93"/>
      <c r="F1356" s="93"/>
      <c r="G1356" s="93"/>
      <c r="H1356" s="237"/>
    </row>
    <row r="1357" spans="1:8" hidden="1" x14ac:dyDescent="0.25">
      <c r="A1357" s="4">
        <v>1</v>
      </c>
      <c r="B1357" s="15" t="s">
        <v>198</v>
      </c>
      <c r="C1357" s="6"/>
      <c r="D1357" s="93"/>
      <c r="E1357" s="93"/>
      <c r="F1357" s="93"/>
      <c r="G1357" s="93"/>
    </row>
    <row r="1358" spans="1:8" hidden="1" x14ac:dyDescent="0.25">
      <c r="A1358" s="4">
        <v>1</v>
      </c>
      <c r="B1358" s="16" t="s">
        <v>146</v>
      </c>
      <c r="C1358" s="6"/>
      <c r="D1358" s="93">
        <f>D1359+D1360+D1367+D1375+D1376+D1377+D1378+D1379</f>
        <v>5738</v>
      </c>
      <c r="E1358" s="93"/>
      <c r="F1358" s="93"/>
      <c r="G1358" s="93"/>
    </row>
    <row r="1359" spans="1:8" hidden="1" x14ac:dyDescent="0.25">
      <c r="A1359" s="4">
        <v>1</v>
      </c>
      <c r="B1359" s="16" t="s">
        <v>192</v>
      </c>
      <c r="C1359" s="6"/>
      <c r="D1359" s="93"/>
      <c r="E1359" s="93"/>
      <c r="F1359" s="93"/>
      <c r="G1359" s="93"/>
    </row>
    <row r="1360" spans="1:8" ht="30" hidden="1" x14ac:dyDescent="0.25">
      <c r="A1360" s="4">
        <v>1</v>
      </c>
      <c r="B1360" s="16" t="s">
        <v>193</v>
      </c>
      <c r="C1360" s="6"/>
      <c r="D1360" s="110">
        <f>D1361+D1362+D1363+D1365</f>
        <v>1338</v>
      </c>
      <c r="E1360" s="93"/>
      <c r="F1360" s="93"/>
      <c r="G1360" s="93"/>
    </row>
    <row r="1361" spans="1:7" ht="30" hidden="1" x14ac:dyDescent="0.25">
      <c r="A1361" s="4">
        <v>1</v>
      </c>
      <c r="B1361" s="16" t="s">
        <v>194</v>
      </c>
      <c r="C1361" s="6"/>
      <c r="D1361" s="110">
        <v>1029</v>
      </c>
      <c r="E1361" s="93"/>
      <c r="F1361" s="93"/>
      <c r="G1361" s="93"/>
    </row>
    <row r="1362" spans="1:7" ht="30" hidden="1" x14ac:dyDescent="0.25">
      <c r="A1362" s="4">
        <v>1</v>
      </c>
      <c r="B1362" s="16" t="s">
        <v>195</v>
      </c>
      <c r="C1362" s="6"/>
      <c r="D1362" s="110">
        <v>309</v>
      </c>
      <c r="E1362" s="93"/>
      <c r="F1362" s="93"/>
      <c r="G1362" s="93"/>
    </row>
    <row r="1363" spans="1:7" ht="45" hidden="1" x14ac:dyDescent="0.25">
      <c r="A1363" s="4">
        <v>1</v>
      </c>
      <c r="B1363" s="16" t="s">
        <v>262</v>
      </c>
      <c r="C1363" s="6"/>
      <c r="D1363" s="110"/>
      <c r="E1363" s="93"/>
      <c r="F1363" s="93"/>
      <c r="G1363" s="93"/>
    </row>
    <row r="1364" spans="1:7" hidden="1" x14ac:dyDescent="0.25">
      <c r="A1364" s="4">
        <v>1</v>
      </c>
      <c r="B1364" s="197" t="s">
        <v>263</v>
      </c>
      <c r="C1364" s="6"/>
      <c r="D1364" s="110"/>
      <c r="E1364" s="93"/>
      <c r="F1364" s="93"/>
      <c r="G1364" s="93"/>
    </row>
    <row r="1365" spans="1:7" ht="30" hidden="1" x14ac:dyDescent="0.25">
      <c r="A1365" s="4">
        <v>1</v>
      </c>
      <c r="B1365" s="16" t="s">
        <v>264</v>
      </c>
      <c r="C1365" s="6"/>
      <c r="D1365" s="110"/>
      <c r="E1365" s="93"/>
      <c r="F1365" s="93"/>
      <c r="G1365" s="93"/>
    </row>
    <row r="1366" spans="1:7" hidden="1" x14ac:dyDescent="0.25">
      <c r="A1366" s="4">
        <v>1</v>
      </c>
      <c r="B1366" s="197" t="s">
        <v>263</v>
      </c>
      <c r="C1366" s="6"/>
      <c r="D1366" s="110"/>
      <c r="E1366" s="93"/>
      <c r="F1366" s="93"/>
      <c r="G1366" s="93"/>
    </row>
    <row r="1367" spans="1:7" ht="30" hidden="1" x14ac:dyDescent="0.25">
      <c r="A1367" s="4">
        <v>1</v>
      </c>
      <c r="B1367" s="16" t="s">
        <v>230</v>
      </c>
      <c r="C1367" s="6"/>
      <c r="D1367" s="110">
        <f>D1368+D1369+D1371+D1373</f>
        <v>400</v>
      </c>
      <c r="E1367" s="93"/>
      <c r="F1367" s="93"/>
      <c r="G1367" s="93"/>
    </row>
    <row r="1368" spans="1:7" ht="30" hidden="1" x14ac:dyDescent="0.25">
      <c r="A1368" s="4">
        <v>1</v>
      </c>
      <c r="B1368" s="16" t="s">
        <v>231</v>
      </c>
      <c r="C1368" s="6"/>
      <c r="D1368" s="110">
        <v>400</v>
      </c>
      <c r="E1368" s="93"/>
      <c r="F1368" s="93"/>
      <c r="G1368" s="93"/>
    </row>
    <row r="1369" spans="1:7" ht="60" hidden="1" x14ac:dyDescent="0.25">
      <c r="A1369" s="4">
        <v>1</v>
      </c>
      <c r="B1369" s="16" t="s">
        <v>265</v>
      </c>
      <c r="C1369" s="6"/>
      <c r="D1369" s="110"/>
      <c r="E1369" s="93"/>
      <c r="F1369" s="93"/>
      <c r="G1369" s="93"/>
    </row>
    <row r="1370" spans="1:7" hidden="1" x14ac:dyDescent="0.25">
      <c r="A1370" s="4">
        <v>1</v>
      </c>
      <c r="B1370" s="197" t="s">
        <v>263</v>
      </c>
      <c r="C1370" s="6"/>
      <c r="D1370" s="110"/>
      <c r="E1370" s="93"/>
      <c r="F1370" s="93"/>
      <c r="G1370" s="93"/>
    </row>
    <row r="1371" spans="1:7" ht="45" hidden="1" x14ac:dyDescent="0.25">
      <c r="A1371" s="4">
        <v>1</v>
      </c>
      <c r="B1371" s="16" t="s">
        <v>266</v>
      </c>
      <c r="C1371" s="6"/>
      <c r="D1371" s="110"/>
      <c r="E1371" s="93"/>
      <c r="F1371" s="93"/>
      <c r="G1371" s="93"/>
    </row>
    <row r="1372" spans="1:7" hidden="1" x14ac:dyDescent="0.25">
      <c r="A1372" s="4">
        <v>1</v>
      </c>
      <c r="B1372" s="197" t="s">
        <v>263</v>
      </c>
      <c r="C1372" s="6"/>
      <c r="D1372" s="110"/>
      <c r="E1372" s="93"/>
      <c r="F1372" s="93"/>
      <c r="G1372" s="93"/>
    </row>
    <row r="1373" spans="1:7" ht="30" hidden="1" x14ac:dyDescent="0.25">
      <c r="A1373" s="4">
        <v>1</v>
      </c>
      <c r="B1373" s="16" t="s">
        <v>232</v>
      </c>
      <c r="C1373" s="6"/>
      <c r="D1373" s="110"/>
      <c r="E1373" s="93"/>
      <c r="F1373" s="93"/>
      <c r="G1373" s="93"/>
    </row>
    <row r="1374" spans="1:7" hidden="1" x14ac:dyDescent="0.25">
      <c r="A1374" s="4">
        <v>1</v>
      </c>
      <c r="B1374" s="197" t="s">
        <v>263</v>
      </c>
      <c r="C1374" s="6"/>
      <c r="D1374" s="110"/>
      <c r="E1374" s="93"/>
      <c r="F1374" s="93"/>
      <c r="G1374" s="93"/>
    </row>
    <row r="1375" spans="1:7" ht="45" hidden="1" x14ac:dyDescent="0.25">
      <c r="A1375" s="4">
        <v>1</v>
      </c>
      <c r="B1375" s="16" t="s">
        <v>233</v>
      </c>
      <c r="C1375" s="6"/>
      <c r="D1375" s="110"/>
      <c r="E1375" s="93"/>
      <c r="F1375" s="93"/>
      <c r="G1375" s="93"/>
    </row>
    <row r="1376" spans="1:7" ht="30" hidden="1" x14ac:dyDescent="0.25">
      <c r="A1376" s="4">
        <v>1</v>
      </c>
      <c r="B1376" s="16" t="s">
        <v>234</v>
      </c>
      <c r="C1376" s="6"/>
      <c r="D1376" s="110"/>
      <c r="E1376" s="93"/>
      <c r="F1376" s="93"/>
      <c r="G1376" s="93"/>
    </row>
    <row r="1377" spans="1:7" ht="30" hidden="1" x14ac:dyDescent="0.25">
      <c r="A1377" s="4">
        <v>1</v>
      </c>
      <c r="B1377" s="16" t="s">
        <v>235</v>
      </c>
      <c r="C1377" s="6"/>
      <c r="D1377" s="110"/>
      <c r="E1377" s="93"/>
      <c r="F1377" s="93"/>
      <c r="G1377" s="93"/>
    </row>
    <row r="1378" spans="1:7" hidden="1" x14ac:dyDescent="0.25">
      <c r="A1378" s="4">
        <v>1</v>
      </c>
      <c r="B1378" s="16" t="s">
        <v>236</v>
      </c>
      <c r="C1378" s="6"/>
      <c r="D1378" s="93">
        <v>4000</v>
      </c>
      <c r="E1378" s="93"/>
      <c r="F1378" s="93"/>
      <c r="G1378" s="93"/>
    </row>
    <row r="1379" spans="1:7" hidden="1" x14ac:dyDescent="0.25">
      <c r="A1379" s="4">
        <v>1</v>
      </c>
      <c r="B1379" s="16" t="s">
        <v>271</v>
      </c>
      <c r="C1379" s="6"/>
      <c r="D1379" s="93"/>
      <c r="E1379" s="93"/>
      <c r="F1379" s="93"/>
      <c r="G1379" s="93"/>
    </row>
    <row r="1380" spans="1:7" hidden="1" x14ac:dyDescent="0.25">
      <c r="A1380" s="4">
        <v>1</v>
      </c>
      <c r="B1380" s="152" t="s">
        <v>282</v>
      </c>
      <c r="C1380" s="6"/>
      <c r="D1380" s="93"/>
      <c r="E1380" s="93"/>
      <c r="F1380" s="93"/>
      <c r="G1380" s="93"/>
    </row>
    <row r="1381" spans="1:7" hidden="1" x14ac:dyDescent="0.25">
      <c r="A1381" s="4">
        <v>1</v>
      </c>
      <c r="B1381" s="24" t="s">
        <v>144</v>
      </c>
      <c r="C1381" s="6"/>
      <c r="D1381" s="93">
        <f>D1382/3.8/3.2</f>
        <v>6990.1315789473683</v>
      </c>
      <c r="E1381" s="93"/>
      <c r="F1381" s="93"/>
      <c r="G1381" s="93"/>
    </row>
    <row r="1382" spans="1:7" hidden="1" x14ac:dyDescent="0.25">
      <c r="A1382" s="4">
        <v>1</v>
      </c>
      <c r="B1382" s="152" t="s">
        <v>191</v>
      </c>
      <c r="C1382" s="6"/>
      <c r="D1382" s="93">
        <v>85000</v>
      </c>
      <c r="E1382" s="93"/>
      <c r="F1382" s="93"/>
      <c r="G1382" s="93"/>
    </row>
    <row r="1383" spans="1:7" ht="30" hidden="1" x14ac:dyDescent="0.25">
      <c r="A1383" s="4">
        <v>1</v>
      </c>
      <c r="B1383" s="24" t="s">
        <v>145</v>
      </c>
      <c r="C1383" s="6"/>
      <c r="D1383" s="93">
        <v>370</v>
      </c>
      <c r="E1383" s="93"/>
      <c r="F1383" s="93"/>
      <c r="G1383" s="93"/>
    </row>
    <row r="1384" spans="1:7" hidden="1" x14ac:dyDescent="0.25">
      <c r="A1384" s="4">
        <v>1</v>
      </c>
      <c r="B1384" s="153" t="s">
        <v>208</v>
      </c>
      <c r="C1384" s="6"/>
      <c r="D1384" s="93"/>
      <c r="E1384" s="93"/>
      <c r="F1384" s="93"/>
      <c r="G1384" s="93"/>
    </row>
    <row r="1385" spans="1:7" hidden="1" x14ac:dyDescent="0.25">
      <c r="A1385" s="4">
        <v>1</v>
      </c>
      <c r="B1385" s="229" t="s">
        <v>268</v>
      </c>
      <c r="C1385" s="6"/>
      <c r="D1385" s="93"/>
      <c r="E1385" s="93"/>
      <c r="F1385" s="93"/>
      <c r="G1385" s="93"/>
    </row>
    <row r="1386" spans="1:7" hidden="1" x14ac:dyDescent="0.25">
      <c r="A1386" s="4">
        <v>1</v>
      </c>
      <c r="B1386" s="17" t="s">
        <v>197</v>
      </c>
      <c r="C1386" s="6"/>
      <c r="D1386" s="78">
        <f>D1358+ROUND(D1381*3.2,0)+D1383</f>
        <v>28476</v>
      </c>
      <c r="E1386" s="93"/>
      <c r="F1386" s="93"/>
      <c r="G1386" s="93"/>
    </row>
    <row r="1387" spans="1:7" ht="15" hidden="1" customHeight="1" x14ac:dyDescent="0.25">
      <c r="A1387" s="4">
        <v>1</v>
      </c>
      <c r="B1387" s="239" t="s">
        <v>196</v>
      </c>
      <c r="C1387" s="6"/>
      <c r="D1387" s="78">
        <f>D1356+D1386</f>
        <v>58331</v>
      </c>
      <c r="E1387" s="93"/>
      <c r="F1387" s="93"/>
      <c r="G1387" s="93"/>
    </row>
    <row r="1388" spans="1:7" ht="15.75" hidden="1" customHeight="1" x14ac:dyDescent="0.25">
      <c r="A1388" s="4">
        <v>1</v>
      </c>
      <c r="B1388" s="72" t="s">
        <v>8</v>
      </c>
      <c r="C1388" s="117"/>
      <c r="D1388" s="93"/>
      <c r="E1388" s="93"/>
      <c r="F1388" s="93"/>
      <c r="G1388" s="93"/>
    </row>
    <row r="1389" spans="1:7" ht="15.75" hidden="1" customHeight="1" x14ac:dyDescent="0.25">
      <c r="A1389" s="4">
        <v>1</v>
      </c>
      <c r="B1389" s="20" t="s">
        <v>98</v>
      </c>
      <c r="C1389" s="117"/>
      <c r="D1389" s="93"/>
      <c r="E1389" s="93"/>
      <c r="F1389" s="93"/>
      <c r="G1389" s="93"/>
    </row>
    <row r="1390" spans="1:7" ht="15.75" hidden="1" customHeight="1" x14ac:dyDescent="0.25">
      <c r="A1390" s="4">
        <v>1</v>
      </c>
      <c r="B1390" s="131" t="s">
        <v>173</v>
      </c>
      <c r="C1390" s="8">
        <v>240</v>
      </c>
      <c r="D1390" s="93">
        <v>209</v>
      </c>
      <c r="E1390" s="12">
        <v>8</v>
      </c>
      <c r="F1390" s="93">
        <f>ROUND(G1390/C1390,0)</f>
        <v>7</v>
      </c>
      <c r="G1390" s="93">
        <f>ROUND(D1390*E1390,0)</f>
        <v>1672</v>
      </c>
    </row>
    <row r="1391" spans="1:7" ht="15.75" hidden="1" customHeight="1" x14ac:dyDescent="0.25">
      <c r="A1391" s="4">
        <v>1</v>
      </c>
      <c r="B1391" s="70" t="s">
        <v>174</v>
      </c>
      <c r="C1391" s="8"/>
      <c r="D1391" s="243">
        <f>D1390</f>
        <v>209</v>
      </c>
      <c r="E1391" s="244">
        <f>G1391/D1391</f>
        <v>8</v>
      </c>
      <c r="F1391" s="243">
        <f>F1390</f>
        <v>7</v>
      </c>
      <c r="G1391" s="243">
        <f>G1390</f>
        <v>1672</v>
      </c>
    </row>
    <row r="1392" spans="1:7" ht="15.75" hidden="1" customHeight="1" x14ac:dyDescent="0.25">
      <c r="A1392" s="4">
        <v>1</v>
      </c>
      <c r="B1392" s="133" t="s">
        <v>141</v>
      </c>
      <c r="C1392" s="8"/>
      <c r="D1392" s="124">
        <f>D1391</f>
        <v>209</v>
      </c>
      <c r="E1392" s="7">
        <f>E1391</f>
        <v>8</v>
      </c>
      <c r="F1392" s="124">
        <f>F1391</f>
        <v>7</v>
      </c>
      <c r="G1392" s="124">
        <f>G1391</f>
        <v>1672</v>
      </c>
    </row>
    <row r="1393" spans="1:7" ht="18.75" hidden="1" customHeight="1" thickBot="1" x14ac:dyDescent="0.3">
      <c r="A1393" s="4">
        <v>1</v>
      </c>
      <c r="B1393" s="95" t="s">
        <v>11</v>
      </c>
      <c r="C1393" s="95"/>
      <c r="D1393" s="98"/>
      <c r="E1393" s="98"/>
      <c r="F1393" s="98"/>
      <c r="G1393" s="98"/>
    </row>
    <row r="1394" spans="1:7" ht="43.5" hidden="1" x14ac:dyDescent="0.25">
      <c r="A1394" s="4">
        <v>1</v>
      </c>
      <c r="B1394" s="281" t="s">
        <v>288</v>
      </c>
      <c r="C1394" s="92"/>
      <c r="D1394" s="92"/>
      <c r="E1394" s="92"/>
      <c r="F1394" s="92"/>
      <c r="G1394" s="92"/>
    </row>
    <row r="1395" spans="1:7" ht="14.25" hidden="1" customHeight="1" x14ac:dyDescent="0.25">
      <c r="A1395" s="4">
        <v>1</v>
      </c>
      <c r="B1395" s="9" t="s">
        <v>5</v>
      </c>
      <c r="C1395" s="28"/>
      <c r="D1395" s="28"/>
      <c r="E1395" s="28"/>
      <c r="F1395" s="28"/>
      <c r="G1395" s="28"/>
    </row>
    <row r="1396" spans="1:7" hidden="1" x14ac:dyDescent="0.25">
      <c r="A1396" s="4">
        <v>1</v>
      </c>
      <c r="B1396" s="35" t="s">
        <v>170</v>
      </c>
      <c r="C1396" s="39">
        <v>320</v>
      </c>
      <c r="D1396" s="8">
        <v>2260</v>
      </c>
      <c r="E1396" s="132">
        <v>13</v>
      </c>
      <c r="F1396" s="38">
        <f>ROUND(G1396/C1396,0)</f>
        <v>92</v>
      </c>
      <c r="G1396" s="38">
        <f>ROUND(D1396*E1396,0)</f>
        <v>29380</v>
      </c>
    </row>
    <row r="1397" spans="1:7" hidden="1" x14ac:dyDescent="0.25">
      <c r="A1397" s="4">
        <v>1</v>
      </c>
      <c r="B1397" s="285" t="s">
        <v>6</v>
      </c>
      <c r="C1397" s="311">
        <v>320</v>
      </c>
      <c r="D1397" s="11">
        <f>D1396</f>
        <v>2260</v>
      </c>
      <c r="E1397" s="312">
        <f>E1396</f>
        <v>13</v>
      </c>
      <c r="F1397" s="11">
        <f>F1396</f>
        <v>92</v>
      </c>
      <c r="G1397" s="11">
        <f>G1396</f>
        <v>29380</v>
      </c>
    </row>
    <row r="1398" spans="1:7" ht="15.75" hidden="1" x14ac:dyDescent="0.25">
      <c r="A1398" s="4">
        <v>1</v>
      </c>
      <c r="B1398" s="126" t="s">
        <v>8</v>
      </c>
      <c r="C1398" s="125"/>
      <c r="D1398" s="125"/>
      <c r="E1398" s="125"/>
      <c r="F1398" s="125"/>
      <c r="G1398" s="78"/>
    </row>
    <row r="1399" spans="1:7" hidden="1" x14ac:dyDescent="0.25">
      <c r="A1399" s="4">
        <v>1</v>
      </c>
      <c r="B1399" s="72" t="s">
        <v>172</v>
      </c>
      <c r="C1399" s="125"/>
      <c r="D1399" s="286"/>
      <c r="E1399" s="125"/>
      <c r="F1399" s="286"/>
      <c r="G1399" s="78"/>
    </row>
    <row r="1400" spans="1:7" hidden="1" x14ac:dyDescent="0.25">
      <c r="A1400" s="4">
        <v>1</v>
      </c>
      <c r="B1400" s="131" t="s">
        <v>30</v>
      </c>
      <c r="C1400" s="125">
        <v>300</v>
      </c>
      <c r="D1400" s="93">
        <v>360</v>
      </c>
      <c r="E1400" s="132">
        <v>10</v>
      </c>
      <c r="F1400" s="93">
        <f>ROUND(G1400/C1400,0)</f>
        <v>12</v>
      </c>
      <c r="G1400" s="93">
        <f>D1400*E1400</f>
        <v>3600</v>
      </c>
    </row>
    <row r="1401" spans="1:7" hidden="1" x14ac:dyDescent="0.25">
      <c r="A1401" s="4">
        <v>1</v>
      </c>
      <c r="B1401" s="21" t="s">
        <v>10</v>
      </c>
      <c r="C1401" s="125">
        <v>300</v>
      </c>
      <c r="D1401" s="93">
        <f>D1400</f>
        <v>360</v>
      </c>
      <c r="E1401" s="132">
        <v>10</v>
      </c>
      <c r="F1401" s="93">
        <f>F1400</f>
        <v>12</v>
      </c>
      <c r="G1401" s="93">
        <f>D1401*E1401</f>
        <v>3600</v>
      </c>
    </row>
    <row r="1402" spans="1:7" ht="18.75" hidden="1" customHeight="1" x14ac:dyDescent="0.25">
      <c r="A1402" s="4">
        <v>1</v>
      </c>
      <c r="B1402" s="133" t="s">
        <v>141</v>
      </c>
      <c r="C1402" s="125"/>
      <c r="D1402" s="78">
        <f>D1401</f>
        <v>360</v>
      </c>
      <c r="E1402" s="7">
        <f>G1402/D1402</f>
        <v>10</v>
      </c>
      <c r="F1402" s="78">
        <f>F1401</f>
        <v>12</v>
      </c>
      <c r="G1402" s="78">
        <f>G1401</f>
        <v>3600</v>
      </c>
    </row>
    <row r="1403" spans="1:7" ht="15.75" hidden="1" thickBot="1" x14ac:dyDescent="0.3">
      <c r="A1403" s="4">
        <v>1</v>
      </c>
      <c r="B1403" s="95" t="s">
        <v>11</v>
      </c>
      <c r="C1403" s="95"/>
      <c r="D1403" s="95"/>
      <c r="E1403" s="95"/>
      <c r="F1403" s="95"/>
      <c r="G1403" s="95"/>
    </row>
    <row r="1404" spans="1:7" ht="19.5" hidden="1" customHeight="1" x14ac:dyDescent="0.25">
      <c r="A1404" s="4">
        <v>1</v>
      </c>
      <c r="B1404" s="281" t="s">
        <v>255</v>
      </c>
      <c r="C1404" s="92"/>
      <c r="D1404" s="92"/>
      <c r="E1404" s="92"/>
      <c r="F1404" s="92"/>
      <c r="G1404" s="92"/>
    </row>
    <row r="1405" spans="1:7" ht="15.75" hidden="1" x14ac:dyDescent="0.25">
      <c r="A1405" s="4">
        <v>1</v>
      </c>
      <c r="B1405" s="188" t="s">
        <v>5</v>
      </c>
      <c r="C1405" s="39"/>
      <c r="D1405" s="39">
        <f>D13+D38+D107+D128+D185+D239+D285+D327+D468+D1114+D1292+D1397</f>
        <v>49172.800000000003</v>
      </c>
      <c r="E1405" s="12">
        <f>G1405/D1405</f>
        <v>8.780525005694205</v>
      </c>
      <c r="F1405" s="39">
        <f>F13+F38+F107+F128+F185+F239+F285+F327+F468+F1114+F1292+F1397</f>
        <v>1322</v>
      </c>
      <c r="G1405" s="39">
        <f>G13+G38+G107+G128+G185+G239+G285+G327+G468+G1114+G1292+G1397</f>
        <v>431763</v>
      </c>
    </row>
    <row r="1406" spans="1:7" ht="15.75" hidden="1" x14ac:dyDescent="0.25">
      <c r="A1406" s="4">
        <v>1</v>
      </c>
      <c r="B1406" s="188" t="s">
        <v>256</v>
      </c>
      <c r="C1406" s="39"/>
      <c r="D1406" s="39"/>
      <c r="E1406" s="12"/>
      <c r="F1406" s="39"/>
      <c r="G1406" s="39"/>
    </row>
    <row r="1407" spans="1:7" hidden="1" x14ac:dyDescent="0.25">
      <c r="A1407" s="4">
        <v>1</v>
      </c>
      <c r="B1407" s="15" t="s">
        <v>199</v>
      </c>
      <c r="C1407" s="39"/>
      <c r="D1407" s="39"/>
      <c r="E1407" s="12"/>
      <c r="F1407" s="39"/>
      <c r="G1407" s="39"/>
    </row>
    <row r="1408" spans="1:7" hidden="1" x14ac:dyDescent="0.25">
      <c r="A1408" s="4">
        <v>1</v>
      </c>
      <c r="B1408" s="16" t="s">
        <v>146</v>
      </c>
      <c r="C1408" s="39"/>
      <c r="D1408" s="93">
        <f>D1409+D1410+D1411+D1412</f>
        <v>367792</v>
      </c>
      <c r="E1408" s="12"/>
      <c r="F1408" s="39"/>
      <c r="G1408" s="39"/>
    </row>
    <row r="1409" spans="1:7" hidden="1" x14ac:dyDescent="0.25">
      <c r="A1409" s="4">
        <v>1</v>
      </c>
      <c r="B1409" s="16" t="s">
        <v>192</v>
      </c>
      <c r="C1409" s="39"/>
      <c r="D1409" s="93">
        <f t="shared" ref="D1409:D1414" si="18">D41+D131+D188+D370+D419+D471+D537+D584+D632+D681+D729+D876+D927+D975+D1056+D1117+D1189+D1237+D1295+D1350</f>
        <v>18955</v>
      </c>
      <c r="E1409" s="12"/>
      <c r="F1409" s="39"/>
      <c r="G1409" s="39"/>
    </row>
    <row r="1410" spans="1:7" ht="30" hidden="1" x14ac:dyDescent="0.25">
      <c r="A1410" s="4">
        <v>1</v>
      </c>
      <c r="B1410" s="16" t="s">
        <v>227</v>
      </c>
      <c r="C1410" s="39"/>
      <c r="D1410" s="93">
        <f t="shared" si="18"/>
        <v>119865</v>
      </c>
      <c r="E1410" s="12"/>
      <c r="F1410" s="39"/>
      <c r="G1410" s="39"/>
    </row>
    <row r="1411" spans="1:7" ht="30" hidden="1" x14ac:dyDescent="0.25">
      <c r="A1411" s="4">
        <v>1</v>
      </c>
      <c r="B1411" s="16" t="s">
        <v>228</v>
      </c>
      <c r="C1411" s="39"/>
      <c r="D1411" s="93">
        <f t="shared" si="18"/>
        <v>2910</v>
      </c>
      <c r="E1411" s="12"/>
      <c r="F1411" s="39"/>
      <c r="G1411" s="39"/>
    </row>
    <row r="1412" spans="1:7" hidden="1" x14ac:dyDescent="0.25">
      <c r="A1412" s="4">
        <v>1</v>
      </c>
      <c r="B1412" s="16" t="s">
        <v>229</v>
      </c>
      <c r="C1412" s="39"/>
      <c r="D1412" s="93">
        <f t="shared" si="18"/>
        <v>226062</v>
      </c>
      <c r="E1412" s="12"/>
      <c r="F1412" s="39"/>
      <c r="G1412" s="39"/>
    </row>
    <row r="1413" spans="1:7" hidden="1" x14ac:dyDescent="0.25">
      <c r="A1413" s="4">
        <v>1</v>
      </c>
      <c r="B1413" s="24" t="s">
        <v>144</v>
      </c>
      <c r="C1413" s="39"/>
      <c r="D1413" s="93">
        <f t="shared" si="18"/>
        <v>1082244</v>
      </c>
      <c r="E1413" s="12"/>
      <c r="F1413" s="39"/>
      <c r="G1413" s="39"/>
    </row>
    <row r="1414" spans="1:7" hidden="1" x14ac:dyDescent="0.25">
      <c r="A1414" s="4">
        <v>1</v>
      </c>
      <c r="B1414" s="152" t="s">
        <v>191</v>
      </c>
      <c r="C1414" s="39"/>
      <c r="D1414" s="93">
        <f t="shared" si="18"/>
        <v>172333</v>
      </c>
      <c r="E1414" s="12"/>
      <c r="F1414" s="39"/>
      <c r="G1414" s="39"/>
    </row>
    <row r="1415" spans="1:7" hidden="1" x14ac:dyDescent="0.25">
      <c r="A1415" s="4">
        <v>1</v>
      </c>
      <c r="B1415" s="17" t="s">
        <v>165</v>
      </c>
      <c r="C1415" s="39"/>
      <c r="D1415" s="78">
        <f>D1408+ROUND(D1413*3.2,0)</f>
        <v>3830973</v>
      </c>
      <c r="E1415" s="12"/>
      <c r="F1415" s="39"/>
      <c r="G1415" s="39"/>
    </row>
    <row r="1416" spans="1:7" hidden="1" x14ac:dyDescent="0.25">
      <c r="A1416" s="4">
        <v>1</v>
      </c>
      <c r="B1416" s="15" t="s">
        <v>198</v>
      </c>
      <c r="C1416" s="39"/>
      <c r="D1416" s="93"/>
      <c r="E1416" s="12"/>
      <c r="F1416" s="39"/>
      <c r="G1416" s="39"/>
    </row>
    <row r="1417" spans="1:7" hidden="1" x14ac:dyDescent="0.25">
      <c r="A1417" s="4">
        <v>1</v>
      </c>
      <c r="B1417" s="16" t="s">
        <v>146</v>
      </c>
      <c r="C1417" s="39"/>
      <c r="D1417" s="93">
        <f>D1418+D1419+D1426+D1434+D1435+D1436+D1437+D1438</f>
        <v>788475</v>
      </c>
      <c r="E1417" s="12"/>
      <c r="F1417" s="39"/>
      <c r="G1417" s="39"/>
    </row>
    <row r="1418" spans="1:7" hidden="1" x14ac:dyDescent="0.25">
      <c r="A1418" s="4">
        <v>1</v>
      </c>
      <c r="B1418" s="16" t="s">
        <v>192</v>
      </c>
      <c r="C1418" s="39"/>
      <c r="D1418" s="93">
        <f>D50+D140+D197+D242+D288+D330+D379+D428+D480+D546+D593+D641+D690+D738+D777+D810+D844+D885+D936+D984+D1023+D1065+D1126+D1198+D1246+D1304+D1359</f>
        <v>1000</v>
      </c>
      <c r="E1418" s="12"/>
      <c r="F1418" s="39"/>
      <c r="G1418" s="39"/>
    </row>
    <row r="1419" spans="1:7" ht="30" hidden="1" x14ac:dyDescent="0.25">
      <c r="A1419" s="4">
        <v>1</v>
      </c>
      <c r="B1419" s="16" t="s">
        <v>193</v>
      </c>
      <c r="C1419" s="39"/>
      <c r="D1419" s="110">
        <f>D1420+D1421+D1422+D1424</f>
        <v>148627</v>
      </c>
      <c r="E1419" s="12"/>
      <c r="F1419" s="39"/>
      <c r="G1419" s="39"/>
    </row>
    <row r="1420" spans="1:7" ht="30" hidden="1" x14ac:dyDescent="0.25">
      <c r="A1420" s="4">
        <v>1</v>
      </c>
      <c r="B1420" s="16" t="s">
        <v>194</v>
      </c>
      <c r="C1420" s="39"/>
      <c r="D1420" s="93">
        <f t="shared" ref="D1420:D1425" si="19">D52+D142+D199+D244+D290+D332+D381+D430+D482+D548+D595+D643+D692+D740+D779+D812+D846+D887+D938+D986+D1025+D1067+D1128+D1200+D1248+D1306+D1361</f>
        <v>104553</v>
      </c>
      <c r="E1420" s="12"/>
      <c r="F1420" s="39"/>
      <c r="G1420" s="39"/>
    </row>
    <row r="1421" spans="1:7" ht="30" hidden="1" x14ac:dyDescent="0.25">
      <c r="A1421" s="4">
        <v>1</v>
      </c>
      <c r="B1421" s="16" t="s">
        <v>195</v>
      </c>
      <c r="C1421" s="39"/>
      <c r="D1421" s="93">
        <f t="shared" si="19"/>
        <v>31365</v>
      </c>
      <c r="E1421" s="12"/>
      <c r="F1421" s="39"/>
      <c r="G1421" s="39"/>
    </row>
    <row r="1422" spans="1:7" ht="45" hidden="1" x14ac:dyDescent="0.25">
      <c r="A1422" s="4">
        <v>1</v>
      </c>
      <c r="B1422" s="16" t="s">
        <v>262</v>
      </c>
      <c r="C1422" s="39"/>
      <c r="D1422" s="93">
        <f t="shared" si="19"/>
        <v>7613</v>
      </c>
      <c r="E1422" s="12"/>
      <c r="F1422" s="39"/>
      <c r="G1422" s="39"/>
    </row>
    <row r="1423" spans="1:7" hidden="1" x14ac:dyDescent="0.25">
      <c r="A1423" s="4">
        <v>1</v>
      </c>
      <c r="B1423" s="197" t="s">
        <v>263</v>
      </c>
      <c r="C1423" s="39"/>
      <c r="D1423" s="93">
        <f t="shared" si="19"/>
        <v>885</v>
      </c>
      <c r="E1423" s="12"/>
      <c r="F1423" s="39"/>
      <c r="G1423" s="39"/>
    </row>
    <row r="1424" spans="1:7" ht="30" hidden="1" x14ac:dyDescent="0.25">
      <c r="A1424" s="4">
        <v>1</v>
      </c>
      <c r="B1424" s="16" t="s">
        <v>264</v>
      </c>
      <c r="C1424" s="39"/>
      <c r="D1424" s="93">
        <f t="shared" si="19"/>
        <v>5096</v>
      </c>
      <c r="E1424" s="12"/>
      <c r="F1424" s="39"/>
      <c r="G1424" s="39"/>
    </row>
    <row r="1425" spans="1:7" hidden="1" x14ac:dyDescent="0.25">
      <c r="A1425" s="4">
        <v>1</v>
      </c>
      <c r="B1425" s="197" t="s">
        <v>263</v>
      </c>
      <c r="C1425" s="39"/>
      <c r="D1425" s="93">
        <f t="shared" si="19"/>
        <v>592</v>
      </c>
      <c r="E1425" s="12"/>
      <c r="F1425" s="39"/>
      <c r="G1425" s="39"/>
    </row>
    <row r="1426" spans="1:7" ht="30" hidden="1" x14ac:dyDescent="0.25">
      <c r="A1426" s="4">
        <v>1</v>
      </c>
      <c r="B1426" s="16" t="s">
        <v>230</v>
      </c>
      <c r="C1426" s="39"/>
      <c r="D1426" s="110">
        <f>D1427+D1428+D1430+D1432</f>
        <v>455556</v>
      </c>
      <c r="E1426" s="12"/>
      <c r="F1426" s="39"/>
      <c r="G1426" s="39"/>
    </row>
    <row r="1427" spans="1:7" ht="30" hidden="1" x14ac:dyDescent="0.25">
      <c r="A1427" s="4">
        <v>1</v>
      </c>
      <c r="B1427" s="16" t="s">
        <v>231</v>
      </c>
      <c r="C1427" s="39"/>
      <c r="D1427" s="93">
        <f t="shared" ref="D1427:D1441" si="20">D59+D149+D206+D251+D297+D339+D388+D437+D489+D555+D602+D650+D699+D747+D786+D819+D853+D894+D945+D993+D1032+D1074+D1135+D1207+D1255+D1313+D1368</f>
        <v>22198</v>
      </c>
      <c r="E1427" s="12"/>
      <c r="F1427" s="39"/>
      <c r="G1427" s="39"/>
    </row>
    <row r="1428" spans="1:7" ht="60" hidden="1" x14ac:dyDescent="0.25">
      <c r="A1428" s="4">
        <v>1</v>
      </c>
      <c r="B1428" s="16" t="s">
        <v>265</v>
      </c>
      <c r="C1428" s="39"/>
      <c r="D1428" s="93">
        <f t="shared" si="20"/>
        <v>397809</v>
      </c>
      <c r="E1428" s="12"/>
      <c r="F1428" s="39"/>
      <c r="G1428" s="39"/>
    </row>
    <row r="1429" spans="1:7" hidden="1" x14ac:dyDescent="0.25">
      <c r="A1429" s="4">
        <v>1</v>
      </c>
      <c r="B1429" s="197" t="s">
        <v>263</v>
      </c>
      <c r="C1429" s="39"/>
      <c r="D1429" s="93">
        <f t="shared" si="20"/>
        <v>104328</v>
      </c>
      <c r="E1429" s="12"/>
      <c r="F1429" s="39"/>
      <c r="G1429" s="39"/>
    </row>
    <row r="1430" spans="1:7" ht="45" hidden="1" x14ac:dyDescent="0.25">
      <c r="A1430" s="4">
        <v>1</v>
      </c>
      <c r="B1430" s="16" t="s">
        <v>266</v>
      </c>
      <c r="C1430" s="39"/>
      <c r="D1430" s="93">
        <f t="shared" si="20"/>
        <v>35549</v>
      </c>
      <c r="E1430" s="12"/>
      <c r="F1430" s="39"/>
      <c r="G1430" s="39"/>
    </row>
    <row r="1431" spans="1:7" hidden="1" x14ac:dyDescent="0.25">
      <c r="A1431" s="4">
        <v>1</v>
      </c>
      <c r="B1431" s="197" t="s">
        <v>263</v>
      </c>
      <c r="C1431" s="39"/>
      <c r="D1431" s="93">
        <f t="shared" si="20"/>
        <v>24413</v>
      </c>
      <c r="E1431" s="12"/>
      <c r="F1431" s="39"/>
      <c r="G1431" s="39"/>
    </row>
    <row r="1432" spans="1:7" ht="30" hidden="1" x14ac:dyDescent="0.25">
      <c r="A1432" s="4">
        <v>1</v>
      </c>
      <c r="B1432" s="16" t="s">
        <v>232</v>
      </c>
      <c r="C1432" s="39"/>
      <c r="D1432" s="93">
        <f t="shared" si="20"/>
        <v>0</v>
      </c>
      <c r="E1432" s="12"/>
      <c r="F1432" s="39"/>
      <c r="G1432" s="39"/>
    </row>
    <row r="1433" spans="1:7" hidden="1" x14ac:dyDescent="0.25">
      <c r="A1433" s="4">
        <v>1</v>
      </c>
      <c r="B1433" s="197" t="s">
        <v>263</v>
      </c>
      <c r="C1433" s="39"/>
      <c r="D1433" s="93">
        <f t="shared" si="20"/>
        <v>0</v>
      </c>
      <c r="E1433" s="12"/>
      <c r="F1433" s="39"/>
      <c r="G1433" s="39"/>
    </row>
    <row r="1434" spans="1:7" ht="45" hidden="1" x14ac:dyDescent="0.25">
      <c r="A1434" s="4">
        <v>1</v>
      </c>
      <c r="B1434" s="16" t="s">
        <v>233</v>
      </c>
      <c r="C1434" s="39"/>
      <c r="D1434" s="93">
        <f t="shared" si="20"/>
        <v>1000</v>
      </c>
      <c r="E1434" s="12"/>
      <c r="F1434" s="39"/>
      <c r="G1434" s="39"/>
    </row>
    <row r="1435" spans="1:7" ht="30" hidden="1" x14ac:dyDescent="0.25">
      <c r="A1435" s="4">
        <v>1</v>
      </c>
      <c r="B1435" s="16" t="s">
        <v>234</v>
      </c>
      <c r="C1435" s="39"/>
      <c r="D1435" s="93">
        <f t="shared" si="20"/>
        <v>10000</v>
      </c>
      <c r="E1435" s="12"/>
      <c r="F1435" s="39"/>
      <c r="G1435" s="39"/>
    </row>
    <row r="1436" spans="1:7" ht="30" hidden="1" x14ac:dyDescent="0.25">
      <c r="A1436" s="4">
        <v>1</v>
      </c>
      <c r="B1436" s="16" t="s">
        <v>235</v>
      </c>
      <c r="C1436" s="39"/>
      <c r="D1436" s="93">
        <f t="shared" si="20"/>
        <v>0</v>
      </c>
      <c r="E1436" s="12"/>
      <c r="F1436" s="39"/>
      <c r="G1436" s="39"/>
    </row>
    <row r="1437" spans="1:7" hidden="1" x14ac:dyDescent="0.25">
      <c r="A1437" s="4">
        <v>1</v>
      </c>
      <c r="B1437" s="16" t="s">
        <v>236</v>
      </c>
      <c r="C1437" s="39"/>
      <c r="D1437" s="93">
        <f t="shared" si="20"/>
        <v>127317</v>
      </c>
      <c r="E1437" s="12"/>
      <c r="F1437" s="39"/>
      <c r="G1437" s="39"/>
    </row>
    <row r="1438" spans="1:7" hidden="1" x14ac:dyDescent="0.25">
      <c r="A1438" s="4">
        <v>1</v>
      </c>
      <c r="B1438" s="16" t="s">
        <v>271</v>
      </c>
      <c r="C1438" s="39"/>
      <c r="D1438" s="93">
        <f t="shared" si="20"/>
        <v>44975</v>
      </c>
      <c r="E1438" s="12"/>
      <c r="F1438" s="39"/>
      <c r="G1438" s="39"/>
    </row>
    <row r="1439" spans="1:7" hidden="1" x14ac:dyDescent="0.25">
      <c r="A1439" s="4">
        <v>1</v>
      </c>
      <c r="B1439" s="152" t="s">
        <v>282</v>
      </c>
      <c r="C1439" s="39"/>
      <c r="D1439" s="93">
        <f t="shared" si="20"/>
        <v>170905</v>
      </c>
      <c r="E1439" s="12"/>
      <c r="F1439" s="39"/>
      <c r="G1439" s="39"/>
    </row>
    <row r="1440" spans="1:7" hidden="1" x14ac:dyDescent="0.25">
      <c r="A1440" s="4">
        <v>1</v>
      </c>
      <c r="B1440" s="24" t="s">
        <v>144</v>
      </c>
      <c r="C1440" s="39"/>
      <c r="D1440" s="93">
        <f t="shared" si="20"/>
        <v>142483.68092105264</v>
      </c>
      <c r="E1440" s="12"/>
      <c r="F1440" s="39"/>
      <c r="G1440" s="39"/>
    </row>
    <row r="1441" spans="1:7" hidden="1" x14ac:dyDescent="0.25">
      <c r="A1441" s="4">
        <v>1</v>
      </c>
      <c r="B1441" s="152" t="s">
        <v>191</v>
      </c>
      <c r="C1441" s="39"/>
      <c r="D1441" s="93">
        <f t="shared" si="20"/>
        <v>1049447</v>
      </c>
      <c r="E1441" s="12"/>
      <c r="F1441" s="39"/>
      <c r="G1441" s="39"/>
    </row>
    <row r="1442" spans="1:7" ht="30" hidden="1" x14ac:dyDescent="0.25">
      <c r="A1442" s="4">
        <v>1</v>
      </c>
      <c r="B1442" s="24" t="s">
        <v>145</v>
      </c>
      <c r="C1442" s="39"/>
      <c r="D1442" s="93">
        <f>D74+D164+D221+D266+D312+D354+D403+D452+D504+D570+D617+D665+D714+D762+D801+D834+D868+D909+D960+D1008+D1047+D1089+D1150+D1222+D1270+D1328+D1383+D15+D109</f>
        <v>306445</v>
      </c>
      <c r="E1442" s="12"/>
      <c r="F1442" s="39"/>
      <c r="G1442" s="39"/>
    </row>
    <row r="1443" spans="1:7" hidden="1" x14ac:dyDescent="0.25">
      <c r="A1443" s="4">
        <v>1</v>
      </c>
      <c r="B1443" s="153" t="s">
        <v>208</v>
      </c>
      <c r="C1443" s="39"/>
      <c r="D1443" s="93">
        <f>D75+D165+D222+D267+D313+D355+D404+D453+D505+D571+D618+D666+D715+D763+D802+D835+D869+D910+D961+D1009+D1048+D1090+D1151+D1223+D1271+D1329+D1384+D16+D110</f>
        <v>24930</v>
      </c>
      <c r="E1443" s="12"/>
      <c r="F1443" s="39"/>
      <c r="G1443" s="39"/>
    </row>
    <row r="1444" spans="1:7" hidden="1" x14ac:dyDescent="0.25">
      <c r="A1444" s="4">
        <v>1</v>
      </c>
      <c r="B1444" s="229" t="s">
        <v>268</v>
      </c>
      <c r="C1444" s="39"/>
      <c r="D1444" s="93">
        <f>D76+D166+D223+D268+D314+D356+D405+D454+D506+D572+D619+D667+D716+D764+D803+D836+D870+D911+D962+D1010+D1049+D1091+D1152+D1224+D1272+D1330+D1385+D17+D111</f>
        <v>18236</v>
      </c>
      <c r="E1444" s="12"/>
      <c r="F1444" s="39"/>
      <c r="G1444" s="39"/>
    </row>
    <row r="1445" spans="1:7" hidden="1" x14ac:dyDescent="0.25">
      <c r="A1445" s="4">
        <v>1</v>
      </c>
      <c r="B1445" s="14" t="s">
        <v>197</v>
      </c>
      <c r="C1445" s="39"/>
      <c r="D1445" s="78">
        <f>D1417+ROUND(D1440*3.2,0)+D1442</f>
        <v>1550868</v>
      </c>
      <c r="E1445" s="12"/>
      <c r="F1445" s="39"/>
      <c r="G1445" s="39"/>
    </row>
    <row r="1446" spans="1:7" ht="15.75" hidden="1" x14ac:dyDescent="0.25">
      <c r="A1446" s="4">
        <v>1</v>
      </c>
      <c r="B1446" s="188"/>
      <c r="C1446" s="39"/>
      <c r="D1446" s="39"/>
      <c r="E1446" s="12"/>
      <c r="F1446" s="39"/>
      <c r="G1446" s="39"/>
    </row>
    <row r="1447" spans="1:7" hidden="1" x14ac:dyDescent="0.25">
      <c r="A1447" s="4">
        <v>1</v>
      </c>
      <c r="B1447" s="16" t="s">
        <v>146</v>
      </c>
      <c r="C1447" s="69"/>
      <c r="D1447" s="69">
        <f>D1408+D1417</f>
        <v>1156267</v>
      </c>
      <c r="E1447" s="12"/>
      <c r="F1447" s="69"/>
      <c r="G1447" s="69"/>
    </row>
    <row r="1448" spans="1:7" hidden="1" x14ac:dyDescent="0.25">
      <c r="A1448" s="4">
        <v>1</v>
      </c>
      <c r="B1448" s="24" t="s">
        <v>144</v>
      </c>
      <c r="C1448" s="39"/>
      <c r="D1448" s="39">
        <f>D1413+D1440</f>
        <v>1224727.6809210526</v>
      </c>
      <c r="E1448" s="12"/>
      <c r="F1448" s="39"/>
      <c r="G1448" s="39"/>
    </row>
    <row r="1449" spans="1:7" ht="30" hidden="1" x14ac:dyDescent="0.25">
      <c r="A1449" s="4">
        <v>1</v>
      </c>
      <c r="B1449" s="24" t="s">
        <v>145</v>
      </c>
      <c r="C1449" s="39"/>
      <c r="D1449" s="39">
        <f>D1442</f>
        <v>306445</v>
      </c>
      <c r="E1449" s="12"/>
      <c r="F1449" s="39"/>
      <c r="G1449" s="39"/>
    </row>
    <row r="1450" spans="1:7" ht="15.75" hidden="1" x14ac:dyDescent="0.25">
      <c r="A1450" s="4">
        <v>1</v>
      </c>
      <c r="B1450" s="189" t="s">
        <v>257</v>
      </c>
      <c r="C1450" s="39"/>
      <c r="D1450" s="204">
        <f>D1415+D1445</f>
        <v>5381841</v>
      </c>
      <c r="E1450" s="12"/>
      <c r="F1450" s="39"/>
      <c r="G1450" s="39"/>
    </row>
    <row r="1451" spans="1:7" ht="15.75" hidden="1" x14ac:dyDescent="0.25">
      <c r="A1451" s="4">
        <v>1</v>
      </c>
      <c r="B1451" s="189"/>
      <c r="C1451" s="39"/>
      <c r="D1451" s="204"/>
      <c r="E1451" s="12"/>
      <c r="F1451" s="39"/>
      <c r="G1451" s="39"/>
    </row>
    <row r="1452" spans="1:7" hidden="1" x14ac:dyDescent="0.25">
      <c r="A1452" s="4">
        <v>1</v>
      </c>
      <c r="B1452" s="313" t="s">
        <v>147</v>
      </c>
      <c r="C1452" s="39"/>
      <c r="D1452" s="204"/>
      <c r="E1452" s="12"/>
      <c r="F1452" s="39"/>
      <c r="G1452" s="39"/>
    </row>
    <row r="1453" spans="1:7" ht="30" hidden="1" x14ac:dyDescent="0.25">
      <c r="A1453" s="4">
        <v>1</v>
      </c>
      <c r="B1453" s="211" t="s">
        <v>70</v>
      </c>
      <c r="C1453" s="39"/>
      <c r="D1453" s="204"/>
      <c r="E1453" s="12"/>
      <c r="F1453" s="39"/>
      <c r="G1453" s="39"/>
    </row>
    <row r="1454" spans="1:7" ht="30" hidden="1" x14ac:dyDescent="0.25">
      <c r="A1454" s="4">
        <v>1</v>
      </c>
      <c r="B1454" s="211" t="s">
        <v>71</v>
      </c>
      <c r="C1454" s="39"/>
      <c r="D1454" s="204"/>
      <c r="E1454" s="12"/>
      <c r="F1454" s="39"/>
      <c r="G1454" s="39"/>
    </row>
    <row r="1455" spans="1:7" hidden="1" x14ac:dyDescent="0.25">
      <c r="A1455" s="4">
        <v>1</v>
      </c>
      <c r="B1455" s="211" t="s">
        <v>64</v>
      </c>
      <c r="C1455" s="39"/>
      <c r="D1455" s="204"/>
      <c r="E1455" s="12"/>
      <c r="F1455" s="39"/>
      <c r="G1455" s="39"/>
    </row>
    <row r="1456" spans="1:7" hidden="1" x14ac:dyDescent="0.25">
      <c r="A1456" s="4">
        <v>1</v>
      </c>
      <c r="B1456" s="211" t="s">
        <v>36</v>
      </c>
      <c r="C1456" s="39"/>
      <c r="D1456" s="204"/>
      <c r="E1456" s="12"/>
      <c r="F1456" s="39"/>
      <c r="G1456" s="39"/>
    </row>
    <row r="1457" spans="1:12" ht="30" hidden="1" x14ac:dyDescent="0.25">
      <c r="A1457" s="4">
        <v>1</v>
      </c>
      <c r="B1457" s="211" t="s">
        <v>289</v>
      </c>
      <c r="C1457" s="39"/>
      <c r="D1457" s="204"/>
      <c r="E1457" s="12"/>
      <c r="F1457" s="39"/>
      <c r="G1457" s="39"/>
    </row>
    <row r="1458" spans="1:12" hidden="1" x14ac:dyDescent="0.25">
      <c r="A1458" s="4">
        <v>1</v>
      </c>
      <c r="B1458" s="211" t="s">
        <v>33</v>
      </c>
      <c r="C1458" s="39"/>
      <c r="D1458" s="204"/>
      <c r="E1458" s="12"/>
      <c r="F1458" s="39"/>
      <c r="G1458" s="39"/>
    </row>
    <row r="1459" spans="1:12" hidden="1" x14ac:dyDescent="0.25">
      <c r="A1459" s="4">
        <v>1</v>
      </c>
      <c r="B1459" s="211" t="s">
        <v>19</v>
      </c>
      <c r="C1459" s="39"/>
      <c r="D1459" s="204"/>
      <c r="E1459" s="12"/>
      <c r="F1459" s="39"/>
      <c r="G1459" s="39"/>
    </row>
    <row r="1460" spans="1:12" hidden="1" x14ac:dyDescent="0.25">
      <c r="A1460" s="4">
        <v>1</v>
      </c>
      <c r="B1460" s="211" t="s">
        <v>67</v>
      </c>
      <c r="C1460" s="39"/>
      <c r="D1460" s="204"/>
      <c r="E1460" s="12"/>
      <c r="F1460" s="39"/>
      <c r="G1460" s="39"/>
    </row>
    <row r="1461" spans="1:12" hidden="1" x14ac:dyDescent="0.25">
      <c r="A1461" s="4">
        <v>1</v>
      </c>
      <c r="B1461" s="211" t="s">
        <v>84</v>
      </c>
      <c r="C1461" s="39"/>
      <c r="D1461" s="204"/>
      <c r="E1461" s="12"/>
      <c r="F1461" s="39"/>
      <c r="G1461" s="39"/>
    </row>
    <row r="1462" spans="1:12" hidden="1" x14ac:dyDescent="0.25">
      <c r="A1462" s="4">
        <v>1</v>
      </c>
      <c r="B1462" s="211" t="s">
        <v>21</v>
      </c>
      <c r="C1462" s="39"/>
      <c r="D1462" s="212">
        <f>D80+D114+D516+D1156</f>
        <v>5650</v>
      </c>
      <c r="E1462" s="12"/>
      <c r="F1462" s="39"/>
      <c r="G1462" s="39"/>
    </row>
    <row r="1463" spans="1:12" ht="30" hidden="1" x14ac:dyDescent="0.25">
      <c r="A1463" s="4">
        <v>1</v>
      </c>
      <c r="B1463" s="211" t="s">
        <v>213</v>
      </c>
      <c r="C1463" s="39"/>
      <c r="D1463" s="212">
        <f>D81+D115+D517</f>
        <v>2000</v>
      </c>
      <c r="E1463" s="12"/>
      <c r="F1463" s="39"/>
      <c r="G1463" s="39"/>
    </row>
    <row r="1464" spans="1:12" hidden="1" x14ac:dyDescent="0.25">
      <c r="A1464" s="4">
        <v>1</v>
      </c>
      <c r="B1464" s="211" t="s">
        <v>40</v>
      </c>
      <c r="C1464" s="39"/>
      <c r="D1464" s="204"/>
      <c r="E1464" s="12"/>
      <c r="F1464" s="39"/>
      <c r="G1464" s="39"/>
    </row>
    <row r="1465" spans="1:12" hidden="1" x14ac:dyDescent="0.25">
      <c r="A1465" s="4">
        <v>1</v>
      </c>
      <c r="B1465" s="211" t="s">
        <v>216</v>
      </c>
      <c r="C1465" s="39"/>
      <c r="D1465" s="204"/>
      <c r="E1465" s="12"/>
      <c r="F1465" s="39"/>
      <c r="G1465" s="39"/>
    </row>
    <row r="1466" spans="1:12" ht="30" hidden="1" x14ac:dyDescent="0.25">
      <c r="A1466" s="4">
        <v>1</v>
      </c>
      <c r="B1466" s="211" t="s">
        <v>73</v>
      </c>
      <c r="C1466" s="39"/>
      <c r="D1466" s="212"/>
      <c r="E1466" s="12"/>
      <c r="F1466" s="39"/>
      <c r="G1466" s="39"/>
    </row>
    <row r="1467" spans="1:12" hidden="1" x14ac:dyDescent="0.25">
      <c r="A1467" s="4">
        <v>1</v>
      </c>
      <c r="B1467" s="211" t="s">
        <v>290</v>
      </c>
      <c r="C1467" s="39"/>
      <c r="D1467" s="212">
        <f>D1157</f>
        <v>440</v>
      </c>
      <c r="E1467" s="12"/>
      <c r="F1467" s="39"/>
      <c r="G1467" s="39"/>
      <c r="L1467" s="314"/>
    </row>
    <row r="1468" spans="1:12" ht="30" hidden="1" x14ac:dyDescent="0.25">
      <c r="A1468" s="4">
        <v>1</v>
      </c>
      <c r="B1468" s="211" t="s">
        <v>291</v>
      </c>
      <c r="C1468" s="39"/>
      <c r="D1468" s="212">
        <f>D1158</f>
        <v>30</v>
      </c>
      <c r="E1468" s="12"/>
      <c r="F1468" s="39"/>
      <c r="G1468" s="39"/>
      <c r="L1468" s="314"/>
    </row>
    <row r="1469" spans="1:12" ht="30" hidden="1" x14ac:dyDescent="0.25">
      <c r="A1469" s="4">
        <v>1</v>
      </c>
      <c r="B1469" s="211" t="s">
        <v>214</v>
      </c>
      <c r="C1469" s="39"/>
      <c r="D1469" s="204"/>
      <c r="E1469" s="12"/>
      <c r="F1469" s="39"/>
      <c r="G1469" s="39"/>
    </row>
    <row r="1470" spans="1:12" ht="30" hidden="1" x14ac:dyDescent="0.25">
      <c r="A1470" s="4">
        <v>1</v>
      </c>
      <c r="B1470" s="211" t="s">
        <v>187</v>
      </c>
      <c r="C1470" s="39"/>
      <c r="D1470" s="204"/>
      <c r="E1470" s="12"/>
      <c r="F1470" s="39"/>
      <c r="G1470" s="39"/>
    </row>
    <row r="1471" spans="1:12" ht="30" hidden="1" x14ac:dyDescent="0.25">
      <c r="A1471" s="4">
        <v>1</v>
      </c>
      <c r="B1471" s="211" t="s">
        <v>285</v>
      </c>
      <c r="C1471" s="39"/>
      <c r="D1471" s="204"/>
      <c r="E1471" s="12"/>
      <c r="F1471" s="39"/>
      <c r="G1471" s="39"/>
    </row>
    <row r="1472" spans="1:12" hidden="1" x14ac:dyDescent="0.25">
      <c r="A1472" s="4">
        <v>1</v>
      </c>
      <c r="B1472" s="211" t="s">
        <v>99</v>
      </c>
      <c r="C1472" s="39"/>
      <c r="D1472" s="204"/>
      <c r="E1472" s="12"/>
      <c r="F1472" s="39"/>
      <c r="G1472" s="39"/>
      <c r="J1472" s="314"/>
      <c r="K1472" s="314"/>
    </row>
    <row r="1473" spans="1:7" ht="30" hidden="1" x14ac:dyDescent="0.25">
      <c r="A1473" s="4">
        <v>1</v>
      </c>
      <c r="B1473" s="211" t="s">
        <v>180</v>
      </c>
      <c r="C1473" s="39"/>
      <c r="D1473" s="204"/>
      <c r="E1473" s="12"/>
      <c r="F1473" s="39"/>
      <c r="G1473" s="39"/>
    </row>
    <row r="1474" spans="1:7" ht="30" hidden="1" x14ac:dyDescent="0.25">
      <c r="A1474" s="4">
        <v>1</v>
      </c>
      <c r="B1474" s="211" t="s">
        <v>182</v>
      </c>
      <c r="C1474" s="39"/>
      <c r="D1474" s="204"/>
      <c r="E1474" s="12"/>
      <c r="F1474" s="39"/>
      <c r="G1474" s="39"/>
    </row>
    <row r="1475" spans="1:7" hidden="1" x14ac:dyDescent="0.25">
      <c r="A1475" s="4">
        <v>1</v>
      </c>
      <c r="B1475" s="211" t="s">
        <v>83</v>
      </c>
      <c r="C1475" s="39"/>
      <c r="D1475" s="204"/>
      <c r="E1475" s="12"/>
      <c r="F1475" s="39"/>
      <c r="G1475" s="39"/>
    </row>
    <row r="1476" spans="1:7" hidden="1" x14ac:dyDescent="0.25">
      <c r="A1476" s="4">
        <v>1</v>
      </c>
      <c r="B1476" s="211" t="s">
        <v>72</v>
      </c>
      <c r="C1476" s="39"/>
      <c r="D1476" s="204"/>
      <c r="E1476" s="12"/>
      <c r="F1476" s="39"/>
      <c r="G1476" s="39"/>
    </row>
    <row r="1477" spans="1:7" ht="30" hidden="1" x14ac:dyDescent="0.25">
      <c r="A1477" s="4">
        <v>1</v>
      </c>
      <c r="B1477" s="211" t="s">
        <v>292</v>
      </c>
      <c r="C1477" s="39"/>
      <c r="D1477" s="204"/>
      <c r="E1477" s="12"/>
      <c r="F1477" s="39"/>
      <c r="G1477" s="39"/>
    </row>
    <row r="1478" spans="1:7" ht="30" hidden="1" x14ac:dyDescent="0.25">
      <c r="A1478" s="4">
        <v>1</v>
      </c>
      <c r="B1478" s="211" t="s">
        <v>293</v>
      </c>
      <c r="C1478" s="39"/>
      <c r="D1478" s="204"/>
      <c r="E1478" s="12"/>
      <c r="F1478" s="39"/>
      <c r="G1478" s="39"/>
    </row>
    <row r="1479" spans="1:7" hidden="1" x14ac:dyDescent="0.25">
      <c r="A1479" s="4">
        <v>1</v>
      </c>
      <c r="B1479" s="211" t="s">
        <v>294</v>
      </c>
      <c r="C1479" s="39"/>
      <c r="D1479" s="204"/>
      <c r="E1479" s="12"/>
      <c r="F1479" s="39"/>
      <c r="G1479" s="39"/>
    </row>
    <row r="1480" spans="1:7" hidden="1" x14ac:dyDescent="0.25">
      <c r="A1480" s="4">
        <v>1</v>
      </c>
      <c r="B1480" s="211" t="s">
        <v>61</v>
      </c>
      <c r="C1480" s="39"/>
      <c r="D1480" s="204"/>
      <c r="E1480" s="12"/>
      <c r="F1480" s="39"/>
      <c r="G1480" s="39"/>
    </row>
    <row r="1481" spans="1:7" hidden="1" x14ac:dyDescent="0.25">
      <c r="A1481" s="4">
        <v>1</v>
      </c>
      <c r="B1481" s="211" t="s">
        <v>66</v>
      </c>
      <c r="C1481" s="39"/>
      <c r="D1481" s="204"/>
      <c r="E1481" s="12"/>
      <c r="F1481" s="39"/>
      <c r="G1481" s="39"/>
    </row>
    <row r="1482" spans="1:7" hidden="1" x14ac:dyDescent="0.25">
      <c r="A1482" s="4">
        <v>1</v>
      </c>
      <c r="B1482" s="211" t="s">
        <v>295</v>
      </c>
      <c r="C1482" s="39"/>
      <c r="D1482" s="204"/>
      <c r="E1482" s="12"/>
      <c r="F1482" s="39"/>
      <c r="G1482" s="39"/>
    </row>
    <row r="1483" spans="1:7" hidden="1" x14ac:dyDescent="0.25">
      <c r="A1483" s="4">
        <v>1</v>
      </c>
      <c r="B1483" s="211" t="s">
        <v>65</v>
      </c>
      <c r="C1483" s="39"/>
      <c r="D1483" s="204"/>
      <c r="E1483" s="12"/>
      <c r="F1483" s="39"/>
      <c r="G1483" s="39"/>
    </row>
    <row r="1484" spans="1:7" ht="30" hidden="1" x14ac:dyDescent="0.25">
      <c r="A1484" s="4">
        <v>1</v>
      </c>
      <c r="B1484" s="211" t="s">
        <v>226</v>
      </c>
      <c r="C1484" s="39"/>
      <c r="D1484" s="204"/>
      <c r="E1484" s="12"/>
      <c r="F1484" s="39"/>
      <c r="G1484" s="39"/>
    </row>
    <row r="1485" spans="1:7" hidden="1" x14ac:dyDescent="0.25">
      <c r="A1485" s="4">
        <v>1</v>
      </c>
      <c r="B1485" s="211" t="s">
        <v>296</v>
      </c>
      <c r="C1485" s="39"/>
      <c r="D1485" s="204"/>
      <c r="E1485" s="12"/>
      <c r="F1485" s="39"/>
      <c r="G1485" s="39"/>
    </row>
    <row r="1486" spans="1:7" hidden="1" x14ac:dyDescent="0.25">
      <c r="A1486" s="4">
        <v>1</v>
      </c>
      <c r="B1486" s="211" t="s">
        <v>20</v>
      </c>
      <c r="C1486" s="39"/>
      <c r="D1486" s="204"/>
      <c r="E1486" s="12"/>
      <c r="F1486" s="39"/>
      <c r="G1486" s="39"/>
    </row>
    <row r="1487" spans="1:7" hidden="1" x14ac:dyDescent="0.25">
      <c r="A1487" s="4">
        <v>1</v>
      </c>
      <c r="B1487" s="211" t="s">
        <v>209</v>
      </c>
      <c r="C1487" s="39"/>
      <c r="D1487" s="204"/>
      <c r="E1487" s="12"/>
      <c r="F1487" s="39"/>
      <c r="G1487" s="39"/>
    </row>
    <row r="1488" spans="1:7" hidden="1" x14ac:dyDescent="0.25">
      <c r="A1488" s="4">
        <v>1</v>
      </c>
      <c r="B1488" s="211" t="s">
        <v>69</v>
      </c>
      <c r="C1488" s="39"/>
      <c r="D1488" s="204"/>
      <c r="E1488" s="12"/>
      <c r="F1488" s="39"/>
      <c r="G1488" s="39"/>
    </row>
    <row r="1489" spans="1:7" hidden="1" x14ac:dyDescent="0.25">
      <c r="A1489" s="4">
        <v>1</v>
      </c>
      <c r="B1489" s="211" t="s">
        <v>42</v>
      </c>
      <c r="C1489" s="39"/>
      <c r="D1489" s="204"/>
      <c r="E1489" s="12"/>
      <c r="F1489" s="39"/>
      <c r="G1489" s="39"/>
    </row>
    <row r="1490" spans="1:7" hidden="1" x14ac:dyDescent="0.25">
      <c r="A1490" s="4">
        <v>1</v>
      </c>
      <c r="B1490" s="211" t="s">
        <v>297</v>
      </c>
      <c r="C1490" s="39"/>
      <c r="D1490" s="204"/>
      <c r="E1490" s="12"/>
      <c r="F1490" s="39"/>
      <c r="G1490" s="39"/>
    </row>
    <row r="1491" spans="1:7" hidden="1" x14ac:dyDescent="0.25">
      <c r="A1491" s="4">
        <v>1</v>
      </c>
      <c r="B1491" s="211" t="s">
        <v>34</v>
      </c>
      <c r="C1491" s="39"/>
      <c r="D1491" s="204"/>
      <c r="E1491" s="12"/>
      <c r="F1491" s="39"/>
      <c r="G1491" s="39"/>
    </row>
    <row r="1492" spans="1:7" hidden="1" x14ac:dyDescent="0.25">
      <c r="A1492" s="4">
        <v>1</v>
      </c>
      <c r="B1492" s="211" t="s">
        <v>211</v>
      </c>
      <c r="C1492" s="39"/>
      <c r="D1492" s="204"/>
      <c r="E1492" s="12"/>
      <c r="F1492" s="39"/>
      <c r="G1492" s="39"/>
    </row>
    <row r="1493" spans="1:7" hidden="1" x14ac:dyDescent="0.25">
      <c r="A1493" s="4">
        <v>1</v>
      </c>
      <c r="B1493" s="211" t="s">
        <v>63</v>
      </c>
      <c r="C1493" s="39"/>
      <c r="D1493" s="204"/>
      <c r="E1493" s="12"/>
      <c r="F1493" s="39"/>
      <c r="G1493" s="39"/>
    </row>
    <row r="1494" spans="1:7" hidden="1" x14ac:dyDescent="0.25">
      <c r="A1494" s="4">
        <v>1</v>
      </c>
      <c r="B1494" s="211" t="s">
        <v>168</v>
      </c>
      <c r="C1494" s="39"/>
      <c r="D1494" s="204"/>
      <c r="E1494" s="12"/>
      <c r="F1494" s="39"/>
      <c r="G1494" s="39"/>
    </row>
    <row r="1495" spans="1:7" hidden="1" x14ac:dyDescent="0.25">
      <c r="A1495" s="4">
        <v>1</v>
      </c>
      <c r="B1495" s="211" t="s">
        <v>95</v>
      </c>
      <c r="C1495" s="39"/>
      <c r="D1495" s="204"/>
      <c r="E1495" s="12"/>
      <c r="F1495" s="39"/>
      <c r="G1495" s="39"/>
    </row>
    <row r="1496" spans="1:7" hidden="1" x14ac:dyDescent="0.25">
      <c r="A1496" s="4">
        <v>1</v>
      </c>
      <c r="B1496" s="211" t="s">
        <v>62</v>
      </c>
      <c r="C1496" s="39"/>
      <c r="D1496" s="204"/>
      <c r="E1496" s="12"/>
      <c r="F1496" s="39"/>
      <c r="G1496" s="39"/>
    </row>
    <row r="1497" spans="1:7" hidden="1" x14ac:dyDescent="0.25">
      <c r="A1497" s="4">
        <v>1</v>
      </c>
      <c r="B1497" s="211" t="s">
        <v>212</v>
      </c>
      <c r="C1497" s="39"/>
      <c r="D1497" s="204"/>
      <c r="E1497" s="12"/>
      <c r="F1497" s="39"/>
      <c r="G1497" s="39"/>
    </row>
    <row r="1498" spans="1:7" hidden="1" x14ac:dyDescent="0.25">
      <c r="A1498" s="4">
        <v>1</v>
      </c>
      <c r="B1498" s="211" t="s">
        <v>39</v>
      </c>
      <c r="C1498" s="39"/>
      <c r="D1498" s="204"/>
      <c r="E1498" s="12"/>
      <c r="F1498" s="39"/>
      <c r="G1498" s="39"/>
    </row>
    <row r="1499" spans="1:7" hidden="1" x14ac:dyDescent="0.25">
      <c r="A1499" s="4">
        <v>1</v>
      </c>
      <c r="B1499" s="211" t="s">
        <v>148</v>
      </c>
      <c r="C1499" s="39"/>
      <c r="D1499" s="204"/>
      <c r="E1499" s="12"/>
      <c r="F1499" s="39"/>
      <c r="G1499" s="39"/>
    </row>
    <row r="1500" spans="1:7" ht="15.75" hidden="1" x14ac:dyDescent="0.25">
      <c r="A1500" s="4">
        <v>1</v>
      </c>
      <c r="B1500" s="189"/>
      <c r="C1500" s="39"/>
      <c r="D1500" s="204"/>
      <c r="E1500" s="12"/>
      <c r="F1500" s="39"/>
      <c r="G1500" s="39"/>
    </row>
    <row r="1501" spans="1:7" hidden="1" x14ac:dyDescent="0.25">
      <c r="A1501" s="4">
        <v>1</v>
      </c>
      <c r="B1501" s="72" t="s">
        <v>8</v>
      </c>
      <c r="C1501" s="39"/>
      <c r="D1501" s="39"/>
      <c r="E1501" s="12"/>
      <c r="F1501" s="39"/>
      <c r="G1501" s="39"/>
    </row>
    <row r="1502" spans="1:7" hidden="1" x14ac:dyDescent="0.25">
      <c r="A1502" s="4">
        <v>1</v>
      </c>
      <c r="B1502" s="72" t="s">
        <v>258</v>
      </c>
      <c r="C1502" s="39"/>
      <c r="D1502" s="202">
        <f>D23+D91+D120+D176+D229+D273+D1177+D1337+D1401</f>
        <v>5429</v>
      </c>
      <c r="E1502" s="203">
        <f t="shared" ref="E1502:E1507" si="21">G1502/D1502</f>
        <v>7.2878983238165409</v>
      </c>
      <c r="F1502" s="202">
        <f>F23+F91+F120+F176+F229+F273+F1177+F1337+F1401</f>
        <v>132</v>
      </c>
      <c r="G1502" s="202">
        <f>G23+G91+G120+G176+G229+G273+G1177+G1337+G1401</f>
        <v>39566</v>
      </c>
    </row>
    <row r="1503" spans="1:7" hidden="1" x14ac:dyDescent="0.25">
      <c r="A1503" s="4">
        <v>1</v>
      </c>
      <c r="B1503" s="190" t="s">
        <v>23</v>
      </c>
      <c r="C1503" s="39"/>
      <c r="D1503" s="39"/>
      <c r="E1503" s="12"/>
      <c r="F1503" s="39"/>
      <c r="G1503" s="39"/>
    </row>
    <row r="1504" spans="1:7" hidden="1" x14ac:dyDescent="0.25">
      <c r="A1504" s="4">
        <v>1</v>
      </c>
      <c r="B1504" s="13" t="s">
        <v>173</v>
      </c>
      <c r="C1504" s="39"/>
      <c r="D1504" s="39">
        <f>D93+D178+D231+D275+D318+D362+D410+D459+D528+D577+D624+D674+D721+D769+D918+D967+D1015+D1096+D1179+D1229+D1282+D1390</f>
        <v>24795</v>
      </c>
      <c r="E1504" s="12">
        <f t="shared" si="21"/>
        <v>8.0227868521879415</v>
      </c>
      <c r="F1504" s="39">
        <f>F93+F118+F178+F231+F275+F318+F362+F410+F459+F528+F577+F624+F674+F721+F769+F918+F967+F1015+F1096+F1179+F1229+F1282+F1335+F1390</f>
        <v>829</v>
      </c>
      <c r="G1504" s="39">
        <f>G93+G118+G178+G231+G275+G318+G362+G410+G459+G528+G577+G624+G674+G721+G769+G918+G967+G1015+G1096+G1179+G1229+G1282+G1335+G1390</f>
        <v>198925</v>
      </c>
    </row>
    <row r="1505" spans="1:7" hidden="1" x14ac:dyDescent="0.25">
      <c r="A1505" s="4">
        <v>1</v>
      </c>
      <c r="B1505" s="13" t="s">
        <v>13</v>
      </c>
      <c r="C1505" s="39"/>
      <c r="D1505" s="39">
        <f>D276+D411+D529+D919+D1180</f>
        <v>2510</v>
      </c>
      <c r="E1505" s="12">
        <f t="shared" si="21"/>
        <v>3</v>
      </c>
      <c r="F1505" s="39">
        <f>F276+F411+F529+F919+F1180</f>
        <v>31</v>
      </c>
      <c r="G1505" s="39">
        <f>G276+G411+G529+G919+G1180</f>
        <v>7530</v>
      </c>
    </row>
    <row r="1506" spans="1:7" hidden="1" x14ac:dyDescent="0.25">
      <c r="A1506" s="4">
        <v>1</v>
      </c>
      <c r="B1506" s="191" t="s">
        <v>174</v>
      </c>
      <c r="C1506" s="39"/>
      <c r="D1506" s="39">
        <f>D93+D179+D232+D277+D319+D363+D412+D460+D530+D578+D625+D675+D722+D770+D920+D968+D1016+D1097+D1181+D1230+D1283+D1391</f>
        <v>27305</v>
      </c>
      <c r="E1506" s="12">
        <f t="shared" si="21"/>
        <v>7.5198681560153817</v>
      </c>
      <c r="F1506" s="39">
        <f>F93+F179+F232+F277+F319+F363+F412+F460+F530+F578+F625+F675+F722+F770+F920+F968+F1016+F1097+F1181+F1230+F1283+F1391</f>
        <v>856</v>
      </c>
      <c r="G1506" s="39">
        <f>G93+G179+G232+G277+G319+G363+G412+G460+G530+G578+G625+G675+G722+G770+G920+G968+G1016+G1097+G1181+G1230+G1283+G1391</f>
        <v>205330</v>
      </c>
    </row>
    <row r="1507" spans="1:7" ht="28.5" hidden="1" x14ac:dyDescent="0.25">
      <c r="A1507" s="4">
        <v>1</v>
      </c>
      <c r="B1507" s="192" t="s">
        <v>259</v>
      </c>
      <c r="C1507" s="41"/>
      <c r="D1507" s="41">
        <f>D24+D94+D121+D180+D233+D278+D320+D364+D413+D461+D531+D579+D626+D676+D723+D771+D921+D969+D1017+D1098+D1182+D1231+D1284+D1338+D1392+D1402</f>
        <v>32734</v>
      </c>
      <c r="E1507" s="7">
        <f t="shared" si="21"/>
        <v>7.4813954909268654</v>
      </c>
      <c r="F1507" s="41">
        <f>F24+F94+F121+F180+F233+F278+F320+F364+F413+F461+F531+F579+F626+F676+F723+F771+F921+F969+F1017+F1098+F1182+F1231+F1284+F1338+F1392+F1402</f>
        <v>988</v>
      </c>
      <c r="G1507" s="41">
        <f>G24+G94+G121+G180+G233+G278+G320+G364+G413+G461+G531+G579+G626+G676+G723+G771+G921+G969+G1017+G1098+G1182+G1231+G1284+G1338+G1392+G1402</f>
        <v>244896</v>
      </c>
    </row>
    <row r="1508" spans="1:7" ht="19.5" hidden="1" customHeight="1" x14ac:dyDescent="0.25">
      <c r="A1508" s="4">
        <v>1</v>
      </c>
      <c r="B1508" s="193" t="s">
        <v>260</v>
      </c>
      <c r="C1508" s="194"/>
      <c r="D1508" s="194"/>
      <c r="E1508" s="194"/>
      <c r="F1508" s="194"/>
      <c r="G1508" s="194"/>
    </row>
    <row r="1509" spans="1:7" ht="31.5" hidden="1" x14ac:dyDescent="0.25">
      <c r="A1509" s="4">
        <v>1</v>
      </c>
      <c r="B1509" s="165" t="s">
        <v>224</v>
      </c>
      <c r="C1509" s="194"/>
      <c r="D1509" s="315">
        <f>D1183</f>
        <v>3224</v>
      </c>
      <c r="E1509" s="194"/>
      <c r="F1509" s="194"/>
      <c r="G1509" s="194"/>
    </row>
    <row r="1510" spans="1:7" ht="31.5" hidden="1" x14ac:dyDescent="0.25">
      <c r="A1510" s="4">
        <v>1</v>
      </c>
      <c r="B1510" s="165" t="s">
        <v>225</v>
      </c>
      <c r="C1510" s="194"/>
      <c r="D1510" s="194"/>
      <c r="E1510" s="194"/>
      <c r="F1510" s="194"/>
      <c r="G1510" s="194"/>
    </row>
    <row r="1511" spans="1:7" ht="15.75" hidden="1" x14ac:dyDescent="0.25">
      <c r="A1511" s="4">
        <v>1</v>
      </c>
      <c r="B1511" s="165" t="s">
        <v>274</v>
      </c>
      <c r="C1511" s="194"/>
      <c r="D1511" s="194"/>
      <c r="E1511" s="194"/>
      <c r="F1511" s="194"/>
      <c r="G1511" s="194"/>
    </row>
    <row r="1512" spans="1:7" ht="15.75" hidden="1" x14ac:dyDescent="0.25">
      <c r="A1512" s="4">
        <v>1</v>
      </c>
      <c r="B1512" s="141" t="s">
        <v>185</v>
      </c>
      <c r="C1512" s="194"/>
      <c r="D1512" s="194"/>
      <c r="E1512" s="194"/>
      <c r="F1512" s="194"/>
      <c r="G1512" s="194"/>
    </row>
    <row r="1513" spans="1:7" ht="15.75" hidden="1" x14ac:dyDescent="0.25">
      <c r="A1513" s="4">
        <v>1</v>
      </c>
      <c r="B1513" s="199" t="s">
        <v>242</v>
      </c>
      <c r="C1513" s="39"/>
      <c r="D1513" s="39">
        <f t="shared" ref="D1513:D1518" si="22">D1340</f>
        <v>207170</v>
      </c>
      <c r="E1513" s="39"/>
      <c r="F1513" s="39"/>
      <c r="G1513" s="39"/>
    </row>
    <row r="1514" spans="1:7" ht="15.75" hidden="1" x14ac:dyDescent="0.25">
      <c r="A1514" s="4">
        <v>1</v>
      </c>
      <c r="B1514" s="181" t="s">
        <v>237</v>
      </c>
      <c r="C1514" s="39"/>
      <c r="D1514" s="39">
        <f t="shared" si="22"/>
        <v>207140</v>
      </c>
      <c r="E1514" s="39"/>
      <c r="F1514" s="39"/>
      <c r="G1514" s="39"/>
    </row>
    <row r="1515" spans="1:7" ht="15.75" hidden="1" x14ac:dyDescent="0.25">
      <c r="A1515" s="4">
        <v>1</v>
      </c>
      <c r="B1515" s="182" t="s">
        <v>238</v>
      </c>
      <c r="C1515" s="39"/>
      <c r="D1515" s="39">
        <f t="shared" si="22"/>
        <v>207140</v>
      </c>
      <c r="E1515" s="39"/>
      <c r="F1515" s="39"/>
      <c r="G1515" s="39"/>
    </row>
    <row r="1516" spans="1:7" ht="15.75" hidden="1" x14ac:dyDescent="0.25">
      <c r="A1516" s="4">
        <v>1</v>
      </c>
      <c r="B1516" s="181" t="s">
        <v>239</v>
      </c>
      <c r="C1516" s="39"/>
      <c r="D1516" s="39">
        <f t="shared" si="22"/>
        <v>30</v>
      </c>
      <c r="E1516" s="39"/>
      <c r="F1516" s="39"/>
      <c r="G1516" s="39"/>
    </row>
    <row r="1517" spans="1:7" ht="31.5" hidden="1" x14ac:dyDescent="0.25">
      <c r="A1517" s="4">
        <v>1</v>
      </c>
      <c r="B1517" s="183" t="s">
        <v>240</v>
      </c>
      <c r="C1517" s="39"/>
      <c r="D1517" s="39">
        <f t="shared" si="22"/>
        <v>30</v>
      </c>
      <c r="E1517" s="39"/>
      <c r="F1517" s="39"/>
      <c r="G1517" s="39"/>
    </row>
    <row r="1518" spans="1:7" ht="16.5" hidden="1" thickBot="1" x14ac:dyDescent="0.3">
      <c r="A1518" s="4">
        <v>1</v>
      </c>
      <c r="B1518" s="201" t="s">
        <v>241</v>
      </c>
      <c r="C1518" s="195"/>
      <c r="D1518" s="195">
        <f t="shared" si="22"/>
        <v>0</v>
      </c>
      <c r="E1518" s="195"/>
      <c r="F1518" s="195"/>
      <c r="G1518" s="195"/>
    </row>
  </sheetData>
  <autoFilter ref="A8:L1518"/>
  <mergeCells count="6">
    <mergeCell ref="B2:G3"/>
    <mergeCell ref="C4:C6"/>
    <mergeCell ref="G4:G6"/>
    <mergeCell ref="E4:E6"/>
    <mergeCell ref="F4:F6"/>
    <mergeCell ref="D4:D6"/>
  </mergeCells>
  <pageMargins left="0.39370078740157483" right="0" top="0.31496062992125984" bottom="0.31496062992125984" header="0" footer="0"/>
  <pageSetup paperSize="9" scale="7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K873"/>
  <sheetViews>
    <sheetView zoomScale="90" zoomScaleNormal="90" zoomScaleSheetLayoutView="80" workbookViewId="0">
      <pane ySplit="7" topLeftCell="A35" activePane="bottomLeft" state="frozen"/>
      <selection activeCell="H92" sqref="H92"/>
      <selection pane="bottomLeft" activeCell="H92" sqref="H92"/>
    </sheetView>
  </sheetViews>
  <sheetFormatPr defaultColWidth="15.7109375" defaultRowHeight="15" x14ac:dyDescent="0.25"/>
  <cols>
    <col min="1" max="1" width="49.5703125" style="45" customWidth="1"/>
    <col min="2" max="2" width="11" style="45" hidden="1" customWidth="1"/>
    <col min="3" max="3" width="14.140625" style="45" customWidth="1"/>
    <col min="4" max="4" width="12.7109375" style="45" customWidth="1"/>
    <col min="5" max="5" width="11.7109375" style="45" customWidth="1"/>
    <col min="6" max="6" width="11.5703125" style="45" customWidth="1"/>
    <col min="7" max="7" width="31.5703125" style="45" customWidth="1"/>
    <col min="8" max="16384" width="15.7109375" style="45"/>
  </cols>
  <sheetData>
    <row r="2" spans="1:7" s="332" customFormat="1" ht="33.75" customHeight="1" x14ac:dyDescent="0.25">
      <c r="A2" s="538" t="s">
        <v>302</v>
      </c>
      <c r="B2" s="523"/>
      <c r="C2" s="523"/>
      <c r="D2" s="523"/>
      <c r="E2" s="523"/>
      <c r="F2" s="523"/>
    </row>
    <row r="3" spans="1:7" ht="15.75" thickBot="1" x14ac:dyDescent="0.3">
      <c r="A3" s="523"/>
      <c r="B3" s="523"/>
      <c r="C3" s="523"/>
      <c r="D3" s="523"/>
      <c r="E3" s="523"/>
      <c r="F3" s="523"/>
    </row>
    <row r="4" spans="1:7" ht="33.75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7" ht="19.5" customHeight="1" x14ac:dyDescent="0.3">
      <c r="A5" s="47"/>
      <c r="B5" s="530"/>
      <c r="C5" s="536"/>
      <c r="D5" s="533"/>
      <c r="E5" s="530"/>
      <c r="F5" s="527"/>
    </row>
    <row r="6" spans="1:7" ht="15.75" customHeight="1" thickBot="1" x14ac:dyDescent="0.3">
      <c r="A6" s="48" t="s">
        <v>4</v>
      </c>
      <c r="B6" s="531"/>
      <c r="C6" s="537"/>
      <c r="D6" s="534"/>
      <c r="E6" s="531"/>
      <c r="F6" s="528"/>
    </row>
    <row r="7" spans="1:7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7" ht="23.25" customHeight="1" x14ac:dyDescent="0.25">
      <c r="A8" s="53" t="s">
        <v>111</v>
      </c>
      <c r="B8" s="386"/>
      <c r="C8" s="89"/>
      <c r="D8" s="89"/>
      <c r="E8" s="89"/>
      <c r="F8" s="89"/>
      <c r="G8" s="4"/>
    </row>
    <row r="9" spans="1:7" ht="20.25" customHeight="1" x14ac:dyDescent="0.25">
      <c r="A9" s="337" t="s">
        <v>5</v>
      </c>
      <c r="B9" s="338"/>
      <c r="C9" s="93"/>
      <c r="D9" s="93"/>
      <c r="E9" s="93"/>
      <c r="F9" s="93"/>
    </row>
    <row r="10" spans="1:7" x14ac:dyDescent="0.25">
      <c r="A10" s="35" t="s">
        <v>45</v>
      </c>
      <c r="B10" s="438">
        <v>340</v>
      </c>
      <c r="C10" s="93">
        <v>1260</v>
      </c>
      <c r="D10" s="439">
        <v>11</v>
      </c>
      <c r="E10" s="93">
        <f t="shared" ref="E10:E21" si="0">ROUND(F10/B10,0)</f>
        <v>41</v>
      </c>
      <c r="F10" s="93">
        <f t="shared" ref="F10:F21" si="1">ROUND(C10*D10,0)</f>
        <v>13860</v>
      </c>
    </row>
    <row r="11" spans="1:7" x14ac:dyDescent="0.25">
      <c r="A11" s="35" t="s">
        <v>46</v>
      </c>
      <c r="B11" s="438">
        <v>340</v>
      </c>
      <c r="C11" s="93">
        <v>230</v>
      </c>
      <c r="D11" s="439">
        <v>11</v>
      </c>
      <c r="E11" s="93">
        <f t="shared" si="0"/>
        <v>7</v>
      </c>
      <c r="F11" s="93">
        <f t="shared" si="1"/>
        <v>2530</v>
      </c>
    </row>
    <row r="12" spans="1:7" x14ac:dyDescent="0.25">
      <c r="A12" s="35" t="s">
        <v>47</v>
      </c>
      <c r="B12" s="438">
        <v>340</v>
      </c>
      <c r="C12" s="93">
        <v>490</v>
      </c>
      <c r="D12" s="439">
        <v>13</v>
      </c>
      <c r="E12" s="93">
        <f t="shared" si="0"/>
        <v>19</v>
      </c>
      <c r="F12" s="93">
        <f t="shared" si="1"/>
        <v>6370</v>
      </c>
    </row>
    <row r="13" spans="1:7" x14ac:dyDescent="0.25">
      <c r="A13" s="35" t="s">
        <v>43</v>
      </c>
      <c r="B13" s="438">
        <v>340</v>
      </c>
      <c r="C13" s="93">
        <v>350</v>
      </c>
      <c r="D13" s="439">
        <v>11.8</v>
      </c>
      <c r="E13" s="93">
        <f t="shared" si="0"/>
        <v>12</v>
      </c>
      <c r="F13" s="93">
        <f t="shared" si="1"/>
        <v>4130</v>
      </c>
    </row>
    <row r="14" spans="1:7" x14ac:dyDescent="0.25">
      <c r="A14" s="35" t="s">
        <v>48</v>
      </c>
      <c r="B14" s="438">
        <v>340</v>
      </c>
      <c r="C14" s="93">
        <v>1230</v>
      </c>
      <c r="D14" s="439">
        <v>12</v>
      </c>
      <c r="E14" s="93">
        <f t="shared" si="0"/>
        <v>43</v>
      </c>
      <c r="F14" s="93">
        <f t="shared" si="1"/>
        <v>14760</v>
      </c>
    </row>
    <row r="15" spans="1:7" x14ac:dyDescent="0.25">
      <c r="A15" s="35" t="s">
        <v>96</v>
      </c>
      <c r="B15" s="438">
        <v>340</v>
      </c>
      <c r="C15" s="93">
        <v>1150</v>
      </c>
      <c r="D15" s="439">
        <v>8.9</v>
      </c>
      <c r="E15" s="93">
        <f t="shared" si="0"/>
        <v>30</v>
      </c>
      <c r="F15" s="93">
        <f t="shared" si="1"/>
        <v>10235</v>
      </c>
    </row>
    <row r="16" spans="1:7" x14ac:dyDescent="0.25">
      <c r="A16" s="35" t="s">
        <v>75</v>
      </c>
      <c r="B16" s="438">
        <v>340</v>
      </c>
      <c r="C16" s="93">
        <v>420</v>
      </c>
      <c r="D16" s="439">
        <v>12.4</v>
      </c>
      <c r="E16" s="93">
        <f t="shared" si="0"/>
        <v>15</v>
      </c>
      <c r="F16" s="93">
        <f t="shared" si="1"/>
        <v>5208</v>
      </c>
    </row>
    <row r="17" spans="1:7" x14ac:dyDescent="0.25">
      <c r="A17" s="35" t="s">
        <v>86</v>
      </c>
      <c r="B17" s="438">
        <v>340</v>
      </c>
      <c r="C17" s="93">
        <v>130</v>
      </c>
      <c r="D17" s="439">
        <v>17.399999999999999</v>
      </c>
      <c r="E17" s="93">
        <f t="shared" si="0"/>
        <v>7</v>
      </c>
      <c r="F17" s="93">
        <f t="shared" si="1"/>
        <v>2262</v>
      </c>
    </row>
    <row r="18" spans="1:7" x14ac:dyDescent="0.25">
      <c r="A18" s="35" t="s">
        <v>49</v>
      </c>
      <c r="B18" s="438">
        <v>340</v>
      </c>
      <c r="C18" s="93">
        <v>80</v>
      </c>
      <c r="D18" s="439">
        <v>12.1</v>
      </c>
      <c r="E18" s="93">
        <f t="shared" si="0"/>
        <v>3</v>
      </c>
      <c r="F18" s="93">
        <f t="shared" si="1"/>
        <v>968</v>
      </c>
    </row>
    <row r="19" spans="1:7" x14ac:dyDescent="0.25">
      <c r="A19" s="35" t="s">
        <v>50</v>
      </c>
      <c r="B19" s="438">
        <v>340</v>
      </c>
      <c r="C19" s="93">
        <v>1100</v>
      </c>
      <c r="D19" s="439">
        <v>9.5</v>
      </c>
      <c r="E19" s="93">
        <f t="shared" si="0"/>
        <v>31</v>
      </c>
      <c r="F19" s="93">
        <f t="shared" si="1"/>
        <v>10450</v>
      </c>
    </row>
    <row r="20" spans="1:7" x14ac:dyDescent="0.25">
      <c r="A20" s="35" t="s">
        <v>51</v>
      </c>
      <c r="B20" s="438">
        <v>320</v>
      </c>
      <c r="C20" s="93">
        <v>1100</v>
      </c>
      <c r="D20" s="439">
        <v>10.5</v>
      </c>
      <c r="E20" s="93">
        <f t="shared" si="0"/>
        <v>36</v>
      </c>
      <c r="F20" s="93">
        <f t="shared" si="1"/>
        <v>11550</v>
      </c>
    </row>
    <row r="21" spans="1:7" x14ac:dyDescent="0.25">
      <c r="A21" s="35" t="s">
        <v>31</v>
      </c>
      <c r="B21" s="438">
        <v>310</v>
      </c>
      <c r="C21" s="93">
        <v>4580</v>
      </c>
      <c r="D21" s="457">
        <v>7.5</v>
      </c>
      <c r="E21" s="93">
        <f t="shared" si="0"/>
        <v>111</v>
      </c>
      <c r="F21" s="93">
        <f t="shared" si="1"/>
        <v>34350</v>
      </c>
    </row>
    <row r="22" spans="1:7" s="324" customFormat="1" ht="15.75" customHeight="1" x14ac:dyDescent="0.2">
      <c r="A22" s="285" t="s">
        <v>6</v>
      </c>
      <c r="B22" s="51"/>
      <c r="C22" s="78">
        <f>SUM(C10:C21)</f>
        <v>12120</v>
      </c>
      <c r="D22" s="101">
        <f>F22/C22</f>
        <v>9.6264851485148508</v>
      </c>
      <c r="E22" s="78">
        <f>SUM(E10:E21)</f>
        <v>355</v>
      </c>
      <c r="F22" s="78">
        <f>SUM(F10:F21)</f>
        <v>116673</v>
      </c>
    </row>
    <row r="23" spans="1:7" s="324" customFormat="1" ht="20.25" customHeight="1" x14ac:dyDescent="0.25">
      <c r="A23" s="15" t="s">
        <v>199</v>
      </c>
      <c r="B23" s="51"/>
      <c r="C23" s="93"/>
      <c r="D23" s="93"/>
      <c r="E23" s="93"/>
      <c r="F23" s="93"/>
    </row>
    <row r="24" spans="1:7" s="324" customFormat="1" x14ac:dyDescent="0.25">
      <c r="A24" s="16" t="s">
        <v>146</v>
      </c>
      <c r="B24" s="123"/>
      <c r="C24" s="93">
        <f>C25+C26+C27+C28</f>
        <v>17527</v>
      </c>
      <c r="D24" s="93"/>
      <c r="E24" s="93"/>
      <c r="F24" s="93"/>
    </row>
    <row r="25" spans="1:7" s="324" customFormat="1" x14ac:dyDescent="0.25">
      <c r="A25" s="16" t="s">
        <v>192</v>
      </c>
      <c r="B25" s="6"/>
      <c r="C25" s="93">
        <v>12000</v>
      </c>
      <c r="D25" s="93"/>
      <c r="E25" s="93"/>
      <c r="F25" s="93"/>
    </row>
    <row r="26" spans="1:7" s="324" customFormat="1" ht="30" x14ac:dyDescent="0.25">
      <c r="A26" s="16" t="s">
        <v>227</v>
      </c>
      <c r="B26" s="6"/>
      <c r="C26" s="93">
        <v>762</v>
      </c>
      <c r="D26" s="93"/>
      <c r="E26" s="93"/>
      <c r="F26" s="93"/>
    </row>
    <row r="27" spans="1:7" s="324" customFormat="1" ht="30" x14ac:dyDescent="0.25">
      <c r="A27" s="16" t="s">
        <v>228</v>
      </c>
      <c r="B27" s="6"/>
      <c r="C27" s="93">
        <v>700</v>
      </c>
      <c r="D27" s="93"/>
      <c r="E27" s="93"/>
      <c r="F27" s="93"/>
    </row>
    <row r="28" spans="1:7" s="324" customFormat="1" x14ac:dyDescent="0.25">
      <c r="A28" s="16" t="s">
        <v>229</v>
      </c>
      <c r="B28" s="6"/>
      <c r="C28" s="93">
        <v>4065</v>
      </c>
      <c r="D28" s="93"/>
      <c r="E28" s="93"/>
      <c r="F28" s="93"/>
      <c r="G28" s="458"/>
    </row>
    <row r="29" spans="1:7" s="324" customFormat="1" x14ac:dyDescent="0.25">
      <c r="A29" s="24" t="s">
        <v>144</v>
      </c>
      <c r="B29" s="6"/>
      <c r="C29" s="93">
        <v>80117</v>
      </c>
      <c r="D29" s="93"/>
      <c r="E29" s="93"/>
      <c r="F29" s="93"/>
    </row>
    <row r="30" spans="1:7" s="324" customFormat="1" x14ac:dyDescent="0.25">
      <c r="A30" s="152" t="s">
        <v>191</v>
      </c>
      <c r="B30" s="6"/>
      <c r="C30" s="93">
        <v>5124</v>
      </c>
      <c r="D30" s="93"/>
      <c r="E30" s="93"/>
      <c r="F30" s="93"/>
    </row>
    <row r="31" spans="1:7" s="324" customFormat="1" ht="18" customHeight="1" x14ac:dyDescent="0.25">
      <c r="A31" s="17" t="s">
        <v>165</v>
      </c>
      <c r="B31" s="6"/>
      <c r="C31" s="78">
        <f>C24+ROUND(C29*3.2,0)</f>
        <v>273901</v>
      </c>
      <c r="D31" s="93"/>
      <c r="E31" s="93"/>
      <c r="F31" s="93"/>
    </row>
    <row r="32" spans="1:7" s="324" customFormat="1" x14ac:dyDescent="0.25">
      <c r="A32" s="15" t="s">
        <v>198</v>
      </c>
      <c r="B32" s="77"/>
      <c r="C32" s="78"/>
      <c r="D32" s="93"/>
      <c r="E32" s="93"/>
      <c r="F32" s="93"/>
    </row>
    <row r="33" spans="1:6" s="324" customFormat="1" x14ac:dyDescent="0.25">
      <c r="A33" s="16" t="s">
        <v>146</v>
      </c>
      <c r="B33" s="77"/>
      <c r="C33" s="93">
        <f>C34+C35+C42+C50+C51+C52+C53+C54</f>
        <v>69457</v>
      </c>
      <c r="D33" s="93"/>
      <c r="E33" s="93"/>
      <c r="F33" s="93"/>
    </row>
    <row r="34" spans="1:6" s="324" customFormat="1" x14ac:dyDescent="0.25">
      <c r="A34" s="16" t="s">
        <v>192</v>
      </c>
      <c r="B34" s="77"/>
      <c r="C34" s="93"/>
      <c r="D34" s="93"/>
      <c r="E34" s="93"/>
      <c r="F34" s="93"/>
    </row>
    <row r="35" spans="1:6" s="324" customFormat="1" ht="30" x14ac:dyDescent="0.25">
      <c r="A35" s="16" t="s">
        <v>193</v>
      </c>
      <c r="B35" s="77"/>
      <c r="C35" s="110">
        <f>C36+C37+C38+C40</f>
        <v>14639</v>
      </c>
      <c r="D35" s="93"/>
      <c r="E35" s="93"/>
      <c r="F35" s="93"/>
    </row>
    <row r="36" spans="1:6" s="324" customFormat="1" ht="30" x14ac:dyDescent="0.25">
      <c r="A36" s="16" t="s">
        <v>194</v>
      </c>
      <c r="B36" s="77"/>
      <c r="C36" s="110">
        <v>9139</v>
      </c>
      <c r="D36" s="93"/>
      <c r="E36" s="93"/>
      <c r="F36" s="93"/>
    </row>
    <row r="37" spans="1:6" s="324" customFormat="1" ht="30" x14ac:dyDescent="0.25">
      <c r="A37" s="16" t="s">
        <v>195</v>
      </c>
      <c r="B37" s="77"/>
      <c r="C37" s="110">
        <v>2742</v>
      </c>
      <c r="D37" s="93"/>
      <c r="E37" s="93"/>
      <c r="F37" s="93"/>
    </row>
    <row r="38" spans="1:6" s="324" customFormat="1" ht="45" x14ac:dyDescent="0.25">
      <c r="A38" s="16" t="s">
        <v>262</v>
      </c>
      <c r="B38" s="77"/>
      <c r="C38" s="110">
        <v>411</v>
      </c>
      <c r="D38" s="93"/>
      <c r="E38" s="93"/>
      <c r="F38" s="93"/>
    </row>
    <row r="39" spans="1:6" s="324" customFormat="1" x14ac:dyDescent="0.25">
      <c r="A39" s="197" t="s">
        <v>263</v>
      </c>
      <c r="B39" s="77"/>
      <c r="C39" s="110">
        <v>49</v>
      </c>
      <c r="D39" s="93"/>
      <c r="E39" s="93"/>
      <c r="F39" s="93"/>
    </row>
    <row r="40" spans="1:6" s="324" customFormat="1" ht="30" x14ac:dyDescent="0.25">
      <c r="A40" s="16" t="s">
        <v>264</v>
      </c>
      <c r="B40" s="77"/>
      <c r="C40" s="110">
        <v>2347</v>
      </c>
      <c r="D40" s="93"/>
      <c r="E40" s="93"/>
      <c r="F40" s="93"/>
    </row>
    <row r="41" spans="1:6" s="324" customFormat="1" x14ac:dyDescent="0.25">
      <c r="A41" s="197" t="s">
        <v>263</v>
      </c>
      <c r="B41" s="77"/>
      <c r="C41" s="110">
        <v>269</v>
      </c>
      <c r="D41" s="93"/>
      <c r="E41" s="93"/>
      <c r="F41" s="93"/>
    </row>
    <row r="42" spans="1:6" s="324" customFormat="1" ht="30" x14ac:dyDescent="0.25">
      <c r="A42" s="16" t="s">
        <v>230</v>
      </c>
      <c r="B42" s="77"/>
      <c r="C42" s="110">
        <f>C43+C44+C46+C48</f>
        <v>54032</v>
      </c>
      <c r="D42" s="93"/>
      <c r="E42" s="93"/>
      <c r="F42" s="93"/>
    </row>
    <row r="43" spans="1:6" s="324" customFormat="1" ht="30" x14ac:dyDescent="0.25">
      <c r="A43" s="16" t="s">
        <v>231</v>
      </c>
      <c r="B43" s="77"/>
      <c r="C43" s="110">
        <v>1008</v>
      </c>
      <c r="D43" s="93"/>
      <c r="E43" s="93"/>
      <c r="F43" s="93"/>
    </row>
    <row r="44" spans="1:6" s="324" customFormat="1" ht="45" x14ac:dyDescent="0.25">
      <c r="A44" s="16" t="s">
        <v>265</v>
      </c>
      <c r="B44" s="77"/>
      <c r="C44" s="110">
        <v>51093</v>
      </c>
      <c r="D44" s="93"/>
      <c r="E44" s="93"/>
      <c r="F44" s="93"/>
    </row>
    <row r="45" spans="1:6" s="324" customFormat="1" x14ac:dyDescent="0.25">
      <c r="A45" s="197" t="s">
        <v>263</v>
      </c>
      <c r="B45" s="77"/>
      <c r="C45" s="110">
        <v>14392</v>
      </c>
      <c r="D45" s="93"/>
      <c r="E45" s="93"/>
      <c r="F45" s="93"/>
    </row>
    <row r="46" spans="1:6" s="324" customFormat="1" ht="45" x14ac:dyDescent="0.25">
      <c r="A46" s="16" t="s">
        <v>266</v>
      </c>
      <c r="B46" s="77"/>
      <c r="C46" s="110">
        <v>1931</v>
      </c>
      <c r="D46" s="93"/>
      <c r="E46" s="93"/>
      <c r="F46" s="93"/>
    </row>
    <row r="47" spans="1:6" s="324" customFormat="1" x14ac:dyDescent="0.25">
      <c r="A47" s="197" t="s">
        <v>263</v>
      </c>
      <c r="B47" s="77"/>
      <c r="C47" s="110">
        <v>1328</v>
      </c>
      <c r="D47" s="93"/>
      <c r="E47" s="93"/>
      <c r="F47" s="93"/>
    </row>
    <row r="48" spans="1:6" s="324" customFormat="1" ht="30" x14ac:dyDescent="0.25">
      <c r="A48" s="16" t="s">
        <v>232</v>
      </c>
      <c r="B48" s="77"/>
      <c r="C48" s="110"/>
      <c r="D48" s="93"/>
      <c r="E48" s="93"/>
      <c r="F48" s="93"/>
    </row>
    <row r="49" spans="1:6" s="324" customFormat="1" x14ac:dyDescent="0.25">
      <c r="A49" s="197" t="s">
        <v>263</v>
      </c>
      <c r="B49" s="77"/>
      <c r="C49" s="110"/>
      <c r="D49" s="93"/>
      <c r="E49" s="93"/>
      <c r="F49" s="93"/>
    </row>
    <row r="50" spans="1:6" s="324" customFormat="1" ht="30" x14ac:dyDescent="0.25">
      <c r="A50" s="16" t="s">
        <v>233</v>
      </c>
      <c r="B50" s="77"/>
      <c r="C50" s="110"/>
      <c r="D50" s="93"/>
      <c r="E50" s="93"/>
      <c r="F50" s="93"/>
    </row>
    <row r="51" spans="1:6" s="324" customFormat="1" ht="30" x14ac:dyDescent="0.25">
      <c r="A51" s="16" t="s">
        <v>234</v>
      </c>
      <c r="B51" s="77"/>
      <c r="C51" s="110"/>
      <c r="D51" s="93"/>
      <c r="E51" s="93"/>
      <c r="F51" s="93"/>
    </row>
    <row r="52" spans="1:6" s="324" customFormat="1" ht="30" x14ac:dyDescent="0.25">
      <c r="A52" s="16" t="s">
        <v>235</v>
      </c>
      <c r="B52" s="77"/>
      <c r="C52" s="110"/>
      <c r="D52" s="93"/>
      <c r="E52" s="93"/>
      <c r="F52" s="93"/>
    </row>
    <row r="53" spans="1:6" s="324" customFormat="1" x14ac:dyDescent="0.25">
      <c r="A53" s="16" t="s">
        <v>236</v>
      </c>
      <c r="B53" s="77"/>
      <c r="C53" s="93">
        <v>786</v>
      </c>
      <c r="D53" s="93"/>
      <c r="E53" s="93"/>
      <c r="F53" s="93"/>
    </row>
    <row r="54" spans="1:6" s="324" customFormat="1" x14ac:dyDescent="0.25">
      <c r="A54" s="16" t="s">
        <v>271</v>
      </c>
      <c r="B54" s="77"/>
      <c r="C54" s="93"/>
      <c r="D54" s="93"/>
      <c r="E54" s="93"/>
      <c r="F54" s="93"/>
    </row>
    <row r="55" spans="1:6" s="324" customFormat="1" x14ac:dyDescent="0.25">
      <c r="A55" s="152" t="s">
        <v>282</v>
      </c>
      <c r="B55" s="77"/>
      <c r="C55" s="93"/>
      <c r="D55" s="93"/>
      <c r="E55" s="93"/>
      <c r="F55" s="93"/>
    </row>
    <row r="56" spans="1:6" s="324" customFormat="1" x14ac:dyDescent="0.25">
      <c r="A56" s="24" t="s">
        <v>144</v>
      </c>
      <c r="B56" s="77"/>
      <c r="C56" s="93">
        <v>764</v>
      </c>
      <c r="D56" s="93"/>
      <c r="E56" s="93"/>
      <c r="F56" s="93"/>
    </row>
    <row r="57" spans="1:6" s="324" customFormat="1" x14ac:dyDescent="0.25">
      <c r="A57" s="152" t="s">
        <v>191</v>
      </c>
      <c r="B57" s="77"/>
      <c r="C57" s="93"/>
      <c r="D57" s="93"/>
      <c r="E57" s="93"/>
      <c r="F57" s="93"/>
    </row>
    <row r="58" spans="1:6" s="324" customFormat="1" ht="30" x14ac:dyDescent="0.25">
      <c r="A58" s="24" t="s">
        <v>145</v>
      </c>
      <c r="B58" s="77"/>
      <c r="C58" s="93">
        <v>24350</v>
      </c>
      <c r="D58" s="93"/>
      <c r="E58" s="93"/>
      <c r="F58" s="93"/>
    </row>
    <row r="59" spans="1:6" s="324" customFormat="1" x14ac:dyDescent="0.25">
      <c r="A59" s="153" t="s">
        <v>208</v>
      </c>
      <c r="B59" s="77"/>
      <c r="C59" s="93"/>
      <c r="D59" s="93"/>
      <c r="E59" s="93"/>
      <c r="F59" s="93"/>
    </row>
    <row r="60" spans="1:6" s="324" customFormat="1" x14ac:dyDescent="0.25">
      <c r="A60" s="229" t="s">
        <v>268</v>
      </c>
      <c r="B60" s="77"/>
      <c r="C60" s="93">
        <v>2861</v>
      </c>
      <c r="D60" s="93"/>
      <c r="E60" s="93"/>
      <c r="F60" s="93"/>
    </row>
    <row r="61" spans="1:6" s="324" customFormat="1" x14ac:dyDescent="0.25">
      <c r="A61" s="17" t="s">
        <v>197</v>
      </c>
      <c r="B61" s="77"/>
      <c r="C61" s="78">
        <f>C33+ROUND(C56*3.2,0)+C58</f>
        <v>96252</v>
      </c>
      <c r="D61" s="93"/>
      <c r="E61" s="93"/>
      <c r="F61" s="93"/>
    </row>
    <row r="62" spans="1:6" s="324" customFormat="1" ht="18.75" customHeight="1" x14ac:dyDescent="0.25">
      <c r="A62" s="239" t="s">
        <v>196</v>
      </c>
      <c r="B62" s="77"/>
      <c r="C62" s="78">
        <f>C31+C61</f>
        <v>370153</v>
      </c>
      <c r="D62" s="93"/>
      <c r="E62" s="93"/>
      <c r="F62" s="93"/>
    </row>
    <row r="63" spans="1:6" s="324" customFormat="1" ht="18.75" customHeight="1" x14ac:dyDescent="0.25">
      <c r="A63" s="142" t="s">
        <v>147</v>
      </c>
      <c r="B63" s="93"/>
      <c r="C63" s="78"/>
      <c r="D63" s="93"/>
      <c r="E63" s="93"/>
      <c r="F63" s="93"/>
    </row>
    <row r="64" spans="1:6" s="324" customFormat="1" x14ac:dyDescent="0.25">
      <c r="A64" s="26" t="s">
        <v>36</v>
      </c>
      <c r="B64" s="93"/>
      <c r="C64" s="93">
        <v>24820</v>
      </c>
      <c r="D64" s="93"/>
      <c r="E64" s="93"/>
      <c r="F64" s="93"/>
    </row>
    <row r="65" spans="1:89" s="324" customFormat="1" x14ac:dyDescent="0.25">
      <c r="A65" s="16" t="s">
        <v>21</v>
      </c>
      <c r="B65" s="93"/>
      <c r="C65" s="93">
        <v>1829</v>
      </c>
      <c r="D65" s="93"/>
      <c r="E65" s="93"/>
      <c r="F65" s="93"/>
    </row>
    <row r="66" spans="1:89" s="324" customFormat="1" ht="30" x14ac:dyDescent="0.25">
      <c r="A66" s="26" t="s">
        <v>22</v>
      </c>
      <c r="B66" s="93"/>
      <c r="C66" s="93">
        <v>262</v>
      </c>
      <c r="D66" s="93"/>
      <c r="E66" s="93"/>
      <c r="F66" s="93"/>
    </row>
    <row r="67" spans="1:89" s="324" customFormat="1" ht="18" customHeight="1" x14ac:dyDescent="0.25">
      <c r="A67" s="72" t="s">
        <v>8</v>
      </c>
      <c r="B67" s="51"/>
      <c r="C67" s="93"/>
      <c r="D67" s="93"/>
      <c r="E67" s="93"/>
      <c r="F67" s="93"/>
    </row>
    <row r="68" spans="1:89" s="324" customFormat="1" ht="18" customHeight="1" x14ac:dyDescent="0.25">
      <c r="A68" s="20" t="s">
        <v>172</v>
      </c>
      <c r="B68" s="51"/>
      <c r="C68" s="93"/>
      <c r="D68" s="93"/>
      <c r="E68" s="93"/>
      <c r="F68" s="93"/>
    </row>
    <row r="69" spans="1:89" s="324" customFormat="1" ht="18" customHeight="1" x14ac:dyDescent="0.25">
      <c r="A69" s="52" t="s">
        <v>46</v>
      </c>
      <c r="B69" s="438">
        <v>300</v>
      </c>
      <c r="C69" s="93">
        <v>40</v>
      </c>
      <c r="D69" s="439">
        <v>11</v>
      </c>
      <c r="E69" s="93">
        <f>ROUND(F69/B69,0)</f>
        <v>1</v>
      </c>
      <c r="F69" s="93">
        <f>ROUND(C69*D69,0)</f>
        <v>440</v>
      </c>
    </row>
    <row r="70" spans="1:89" s="324" customFormat="1" ht="18" customHeight="1" x14ac:dyDescent="0.25">
      <c r="A70" s="52" t="s">
        <v>96</v>
      </c>
      <c r="B70" s="438">
        <v>300</v>
      </c>
      <c r="C70" s="93">
        <v>30</v>
      </c>
      <c r="D70" s="439">
        <v>9</v>
      </c>
      <c r="E70" s="93">
        <f>ROUND(F70/B70,0)</f>
        <v>1</v>
      </c>
      <c r="F70" s="93">
        <f>ROUND(C70*D70,0)</f>
        <v>270</v>
      </c>
    </row>
    <row r="71" spans="1:89" s="324" customFormat="1" ht="18" customHeight="1" x14ac:dyDescent="0.25">
      <c r="A71" s="72" t="s">
        <v>10</v>
      </c>
      <c r="B71" s="438"/>
      <c r="C71" s="78">
        <f>C69+C70</f>
        <v>70</v>
      </c>
      <c r="D71" s="101">
        <f>F71/C71</f>
        <v>10.142857142857142</v>
      </c>
      <c r="E71" s="78">
        <f>E69+E70</f>
        <v>2</v>
      </c>
      <c r="F71" s="78">
        <f>F69+F70</f>
        <v>710</v>
      </c>
    </row>
    <row r="72" spans="1:89" s="324" customFormat="1" ht="18" customHeight="1" x14ac:dyDescent="0.25">
      <c r="A72" s="20" t="s">
        <v>98</v>
      </c>
      <c r="B72" s="438"/>
      <c r="C72" s="243"/>
      <c r="D72" s="251"/>
      <c r="E72" s="243"/>
      <c r="F72" s="243"/>
    </row>
    <row r="73" spans="1:89" s="324" customFormat="1" ht="16.5" customHeight="1" x14ac:dyDescent="0.25">
      <c r="A73" s="131" t="s">
        <v>173</v>
      </c>
      <c r="B73" s="438">
        <v>240</v>
      </c>
      <c r="C73" s="93">
        <v>1770</v>
      </c>
      <c r="D73" s="439">
        <v>8</v>
      </c>
      <c r="E73" s="93">
        <f>ROUND(F73/B73,0)</f>
        <v>59</v>
      </c>
      <c r="F73" s="93">
        <f>ROUND(C73*D73,0)</f>
        <v>14160</v>
      </c>
    </row>
    <row r="74" spans="1:89" s="324" customFormat="1" ht="16.5" customHeight="1" x14ac:dyDescent="0.25">
      <c r="A74" s="62" t="s">
        <v>174</v>
      </c>
      <c r="B74" s="459"/>
      <c r="C74" s="243">
        <f>C73</f>
        <v>1770</v>
      </c>
      <c r="D74" s="460">
        <f>D73</f>
        <v>8</v>
      </c>
      <c r="E74" s="243">
        <f>E73</f>
        <v>59</v>
      </c>
      <c r="F74" s="243">
        <f>F73</f>
        <v>14160</v>
      </c>
    </row>
    <row r="75" spans="1:89" ht="18.75" customHeight="1" x14ac:dyDescent="0.25">
      <c r="A75" s="133" t="s">
        <v>141</v>
      </c>
      <c r="B75" s="354"/>
      <c r="C75" s="78">
        <f>C71+C74</f>
        <v>1840</v>
      </c>
      <c r="D75" s="101">
        <f>F75/C75</f>
        <v>8.0815217391304355</v>
      </c>
      <c r="E75" s="78">
        <f>E71+E74</f>
        <v>61</v>
      </c>
      <c r="F75" s="78">
        <f>F71+F74</f>
        <v>14870</v>
      </c>
    </row>
    <row r="76" spans="1:89" s="463" customFormat="1" ht="16.5" customHeight="1" thickBot="1" x14ac:dyDescent="0.25">
      <c r="A76" s="95" t="s">
        <v>11</v>
      </c>
      <c r="B76" s="461"/>
      <c r="C76" s="461"/>
      <c r="D76" s="461"/>
      <c r="E76" s="461"/>
      <c r="F76" s="461"/>
      <c r="G76" s="462"/>
      <c r="H76" s="462"/>
      <c r="I76" s="462"/>
      <c r="J76" s="462"/>
      <c r="K76" s="462"/>
      <c r="L76" s="462"/>
      <c r="M76" s="462"/>
      <c r="N76" s="462"/>
      <c r="O76" s="462"/>
      <c r="P76" s="462"/>
      <c r="Q76" s="462"/>
      <c r="R76" s="462"/>
      <c r="S76" s="462"/>
      <c r="T76" s="462"/>
      <c r="U76" s="462"/>
      <c r="V76" s="462"/>
      <c r="W76" s="462"/>
      <c r="X76" s="462"/>
      <c r="Y76" s="462"/>
      <c r="Z76" s="462"/>
      <c r="AA76" s="462"/>
      <c r="AB76" s="462"/>
      <c r="AC76" s="462"/>
      <c r="AD76" s="462"/>
      <c r="AE76" s="462"/>
      <c r="AF76" s="462"/>
      <c r="AG76" s="462"/>
      <c r="AH76" s="462"/>
      <c r="AI76" s="462"/>
      <c r="AJ76" s="462"/>
      <c r="AK76" s="462"/>
      <c r="AL76" s="462"/>
      <c r="AM76" s="462"/>
      <c r="AN76" s="462"/>
      <c r="AO76" s="462"/>
      <c r="AP76" s="462"/>
      <c r="AQ76" s="462"/>
      <c r="AR76" s="462"/>
      <c r="AS76" s="462"/>
      <c r="AT76" s="462"/>
      <c r="AU76" s="462"/>
      <c r="AV76" s="462"/>
      <c r="AW76" s="462"/>
      <c r="AX76" s="462"/>
      <c r="AY76" s="462"/>
      <c r="AZ76" s="462"/>
      <c r="BA76" s="462"/>
      <c r="BB76" s="462"/>
      <c r="BC76" s="462"/>
      <c r="BD76" s="462"/>
      <c r="BE76" s="462"/>
      <c r="BF76" s="462"/>
      <c r="BG76" s="462"/>
      <c r="BH76" s="462"/>
      <c r="BI76" s="462"/>
      <c r="BJ76" s="462"/>
      <c r="BK76" s="462"/>
      <c r="BL76" s="462"/>
      <c r="BM76" s="462"/>
      <c r="BN76" s="462"/>
      <c r="BO76" s="462"/>
      <c r="BP76" s="462"/>
      <c r="BQ76" s="462"/>
      <c r="BR76" s="462"/>
      <c r="BS76" s="462"/>
      <c r="BT76" s="462"/>
      <c r="BU76" s="462"/>
      <c r="BV76" s="462"/>
      <c r="BW76" s="462"/>
      <c r="BX76" s="462"/>
      <c r="BY76" s="462"/>
      <c r="BZ76" s="462"/>
      <c r="CA76" s="462"/>
      <c r="CB76" s="462"/>
      <c r="CC76" s="462"/>
      <c r="CD76" s="462"/>
      <c r="CE76" s="462"/>
      <c r="CF76" s="462"/>
      <c r="CG76" s="462"/>
      <c r="CH76" s="462"/>
      <c r="CI76" s="462"/>
      <c r="CJ76" s="462"/>
      <c r="CK76" s="462"/>
    </row>
    <row r="77" spans="1:89" ht="20.25" hidden="1" customHeight="1" x14ac:dyDescent="0.25">
      <c r="A77" s="464" t="s">
        <v>112</v>
      </c>
      <c r="B77" s="465"/>
      <c r="C77" s="93"/>
      <c r="D77" s="93"/>
      <c r="E77" s="93"/>
      <c r="F77" s="93"/>
    </row>
    <row r="78" spans="1:89" hidden="1" x14ac:dyDescent="0.25">
      <c r="A78" s="337" t="s">
        <v>5</v>
      </c>
      <c r="B78" s="466"/>
      <c r="C78" s="93"/>
      <c r="D78" s="93"/>
      <c r="E78" s="93"/>
      <c r="F78" s="93"/>
    </row>
    <row r="79" spans="1:89" hidden="1" x14ac:dyDescent="0.25">
      <c r="A79" s="35" t="s">
        <v>46</v>
      </c>
      <c r="B79" s="438">
        <v>340</v>
      </c>
      <c r="C79" s="265">
        <v>830</v>
      </c>
      <c r="D79" s="439">
        <v>11</v>
      </c>
      <c r="E79" s="93">
        <f>ROUND(F79/B79,0)</f>
        <v>27</v>
      </c>
      <c r="F79" s="93">
        <f>ROUND(C79*D79,0)</f>
        <v>9130</v>
      </c>
    </row>
    <row r="80" spans="1:89" hidden="1" x14ac:dyDescent="0.25">
      <c r="A80" s="35" t="s">
        <v>52</v>
      </c>
      <c r="B80" s="438">
        <v>340</v>
      </c>
      <c r="C80" s="265">
        <v>320</v>
      </c>
      <c r="D80" s="439">
        <v>10.5</v>
      </c>
      <c r="E80" s="93">
        <f>ROUND(F80/B80,0)</f>
        <v>10</v>
      </c>
      <c r="F80" s="93">
        <f>ROUND(C80*D80,0)</f>
        <v>3360</v>
      </c>
    </row>
    <row r="81" spans="1:6" hidden="1" x14ac:dyDescent="0.25">
      <c r="A81" s="35" t="s">
        <v>48</v>
      </c>
      <c r="B81" s="438">
        <v>340</v>
      </c>
      <c r="C81" s="265">
        <v>490</v>
      </c>
      <c r="D81" s="439">
        <v>12</v>
      </c>
      <c r="E81" s="93">
        <f>ROUND(F81/B81,0)</f>
        <v>17</v>
      </c>
      <c r="F81" s="93">
        <f>ROUND(C81*D81,0)</f>
        <v>5880</v>
      </c>
    </row>
    <row r="82" spans="1:6" s="324" customFormat="1" ht="14.25" hidden="1" x14ac:dyDescent="0.2">
      <c r="A82" s="285" t="s">
        <v>6</v>
      </c>
      <c r="B82" s="51"/>
      <c r="C82" s="78">
        <f>C79+C80+C81</f>
        <v>1640</v>
      </c>
      <c r="D82" s="101">
        <f>F82/C82</f>
        <v>11.201219512195122</v>
      </c>
      <c r="E82" s="78">
        <f>E79+E80+E81</f>
        <v>54</v>
      </c>
      <c r="F82" s="78">
        <f>F79+F80+F81</f>
        <v>18370</v>
      </c>
    </row>
    <row r="83" spans="1:6" s="324" customFormat="1" hidden="1" x14ac:dyDescent="0.25">
      <c r="A83" s="15" t="s">
        <v>199</v>
      </c>
      <c r="B83" s="51"/>
      <c r="C83" s="93"/>
      <c r="D83" s="93"/>
      <c r="E83" s="93"/>
      <c r="F83" s="93"/>
    </row>
    <row r="84" spans="1:6" s="324" customFormat="1" ht="17.25" hidden="1" customHeight="1" x14ac:dyDescent="0.25">
      <c r="A84" s="16" t="s">
        <v>146</v>
      </c>
      <c r="B84" s="123"/>
      <c r="C84" s="93">
        <f>C85+C86+C87+C88</f>
        <v>21244</v>
      </c>
      <c r="D84" s="93"/>
      <c r="E84" s="93"/>
      <c r="F84" s="93"/>
    </row>
    <row r="85" spans="1:6" s="324" customFormat="1" hidden="1" x14ac:dyDescent="0.25">
      <c r="A85" s="16" t="s">
        <v>192</v>
      </c>
      <c r="B85" s="6"/>
      <c r="C85" s="93"/>
      <c r="D85" s="93"/>
      <c r="E85" s="93"/>
      <c r="F85" s="93"/>
    </row>
    <row r="86" spans="1:6" s="324" customFormat="1" ht="30" hidden="1" x14ac:dyDescent="0.25">
      <c r="A86" s="16" t="s">
        <v>227</v>
      </c>
      <c r="B86" s="6"/>
      <c r="C86" s="93">
        <v>10182</v>
      </c>
      <c r="D86" s="93"/>
      <c r="E86" s="93"/>
      <c r="F86" s="93"/>
    </row>
    <row r="87" spans="1:6" s="324" customFormat="1" ht="30" hidden="1" x14ac:dyDescent="0.25">
      <c r="A87" s="16" t="s">
        <v>228</v>
      </c>
      <c r="B87" s="6"/>
      <c r="C87" s="93">
        <v>180</v>
      </c>
      <c r="D87" s="93"/>
      <c r="E87" s="93"/>
      <c r="F87" s="93"/>
    </row>
    <row r="88" spans="1:6" s="324" customFormat="1" hidden="1" x14ac:dyDescent="0.25">
      <c r="A88" s="16" t="s">
        <v>229</v>
      </c>
      <c r="B88" s="6"/>
      <c r="C88" s="93">
        <v>10882</v>
      </c>
      <c r="D88" s="93"/>
      <c r="E88" s="93"/>
      <c r="F88" s="93"/>
    </row>
    <row r="89" spans="1:6" s="324" customFormat="1" hidden="1" x14ac:dyDescent="0.25">
      <c r="A89" s="24" t="s">
        <v>144</v>
      </c>
      <c r="B89" s="6"/>
      <c r="C89" s="93">
        <v>53000</v>
      </c>
      <c r="D89" s="93"/>
      <c r="E89" s="93"/>
      <c r="F89" s="93"/>
    </row>
    <row r="90" spans="1:6" s="324" customFormat="1" hidden="1" x14ac:dyDescent="0.25">
      <c r="A90" s="152" t="s">
        <v>191</v>
      </c>
      <c r="B90" s="6"/>
      <c r="C90" s="93">
        <v>70624</v>
      </c>
      <c r="D90" s="93"/>
      <c r="E90" s="93"/>
      <c r="F90" s="93"/>
    </row>
    <row r="91" spans="1:6" s="324" customFormat="1" hidden="1" x14ac:dyDescent="0.25">
      <c r="A91" s="17" t="s">
        <v>165</v>
      </c>
      <c r="B91" s="6"/>
      <c r="C91" s="78">
        <f>C84+ROUND(C89*3.2,0)</f>
        <v>190844</v>
      </c>
      <c r="D91" s="93"/>
      <c r="E91" s="93"/>
      <c r="F91" s="93"/>
    </row>
    <row r="92" spans="1:6" s="324" customFormat="1" hidden="1" x14ac:dyDescent="0.25">
      <c r="A92" s="15" t="s">
        <v>198</v>
      </c>
      <c r="B92" s="77"/>
      <c r="C92" s="78"/>
      <c r="D92" s="93"/>
      <c r="E92" s="93"/>
      <c r="F92" s="93"/>
    </row>
    <row r="93" spans="1:6" s="324" customFormat="1" hidden="1" x14ac:dyDescent="0.25">
      <c r="A93" s="16" t="s">
        <v>146</v>
      </c>
      <c r="B93" s="77"/>
      <c r="C93" s="93">
        <f>C94+C95+C102+C110+C111+C112+C113+C114</f>
        <v>19068</v>
      </c>
      <c r="D93" s="93"/>
      <c r="E93" s="93"/>
      <c r="F93" s="93"/>
    </row>
    <row r="94" spans="1:6" s="324" customFormat="1" hidden="1" x14ac:dyDescent="0.25">
      <c r="A94" s="16" t="s">
        <v>192</v>
      </c>
      <c r="B94" s="77"/>
      <c r="C94" s="93"/>
      <c r="D94" s="93"/>
      <c r="E94" s="93"/>
      <c r="F94" s="93"/>
    </row>
    <row r="95" spans="1:6" s="324" customFormat="1" ht="30" hidden="1" x14ac:dyDescent="0.25">
      <c r="A95" s="16" t="s">
        <v>193</v>
      </c>
      <c r="B95" s="77"/>
      <c r="C95" s="110">
        <f>C96+C97+C98+C100</f>
        <v>7532</v>
      </c>
      <c r="D95" s="93"/>
      <c r="E95" s="93"/>
      <c r="F95" s="93"/>
    </row>
    <row r="96" spans="1:6" s="324" customFormat="1" ht="30" hidden="1" x14ac:dyDescent="0.25">
      <c r="A96" s="16" t="s">
        <v>194</v>
      </c>
      <c r="B96" s="77"/>
      <c r="C96" s="110">
        <v>5370</v>
      </c>
      <c r="D96" s="93"/>
      <c r="E96" s="93"/>
      <c r="F96" s="93"/>
    </row>
    <row r="97" spans="1:6" s="324" customFormat="1" ht="30" hidden="1" x14ac:dyDescent="0.25">
      <c r="A97" s="16" t="s">
        <v>195</v>
      </c>
      <c r="B97" s="77"/>
      <c r="C97" s="110">
        <v>1611</v>
      </c>
      <c r="D97" s="93"/>
      <c r="E97" s="93"/>
      <c r="F97" s="93"/>
    </row>
    <row r="98" spans="1:6" s="324" customFormat="1" ht="45" hidden="1" x14ac:dyDescent="0.25">
      <c r="A98" s="16" t="s">
        <v>262</v>
      </c>
      <c r="B98" s="77"/>
      <c r="C98" s="110"/>
      <c r="D98" s="93"/>
      <c r="E98" s="93"/>
      <c r="F98" s="93"/>
    </row>
    <row r="99" spans="1:6" s="324" customFormat="1" hidden="1" x14ac:dyDescent="0.25">
      <c r="A99" s="197" t="s">
        <v>263</v>
      </c>
      <c r="B99" s="77"/>
      <c r="C99" s="110"/>
      <c r="D99" s="93"/>
      <c r="E99" s="93"/>
      <c r="F99" s="93"/>
    </row>
    <row r="100" spans="1:6" s="324" customFormat="1" ht="30" hidden="1" x14ac:dyDescent="0.25">
      <c r="A100" s="16" t="s">
        <v>264</v>
      </c>
      <c r="B100" s="77"/>
      <c r="C100" s="110">
        <v>551</v>
      </c>
      <c r="D100" s="93"/>
      <c r="E100" s="93"/>
      <c r="F100" s="93"/>
    </row>
    <row r="101" spans="1:6" s="324" customFormat="1" hidden="1" x14ac:dyDescent="0.25">
      <c r="A101" s="197" t="s">
        <v>263</v>
      </c>
      <c r="B101" s="77"/>
      <c r="C101" s="110">
        <v>63</v>
      </c>
      <c r="D101" s="93"/>
      <c r="E101" s="93"/>
      <c r="F101" s="93"/>
    </row>
    <row r="102" spans="1:6" s="324" customFormat="1" ht="30" hidden="1" x14ac:dyDescent="0.25">
      <c r="A102" s="16" t="s">
        <v>230</v>
      </c>
      <c r="B102" s="77"/>
      <c r="C102" s="110">
        <f>C103+C104+C106+C108</f>
        <v>11536</v>
      </c>
      <c r="D102" s="93"/>
      <c r="E102" s="93"/>
      <c r="F102" s="93"/>
    </row>
    <row r="103" spans="1:6" s="324" customFormat="1" ht="30" hidden="1" x14ac:dyDescent="0.25">
      <c r="A103" s="16" t="s">
        <v>231</v>
      </c>
      <c r="B103" s="77"/>
      <c r="C103" s="110">
        <v>500</v>
      </c>
      <c r="D103" s="93"/>
      <c r="E103" s="93"/>
      <c r="F103" s="93"/>
    </row>
    <row r="104" spans="1:6" s="324" customFormat="1" ht="45" hidden="1" x14ac:dyDescent="0.25">
      <c r="A104" s="16" t="s">
        <v>265</v>
      </c>
      <c r="B104" s="77"/>
      <c r="C104" s="110">
        <v>7402</v>
      </c>
      <c r="D104" s="93"/>
      <c r="E104" s="93"/>
      <c r="F104" s="93"/>
    </row>
    <row r="105" spans="1:6" s="324" customFormat="1" hidden="1" x14ac:dyDescent="0.25">
      <c r="A105" s="197" t="s">
        <v>263</v>
      </c>
      <c r="B105" s="77"/>
      <c r="C105" s="110">
        <v>3320</v>
      </c>
      <c r="D105" s="93"/>
      <c r="E105" s="93"/>
      <c r="F105" s="93"/>
    </row>
    <row r="106" spans="1:6" s="324" customFormat="1" ht="45" hidden="1" x14ac:dyDescent="0.25">
      <c r="A106" s="16" t="s">
        <v>266</v>
      </c>
      <c r="B106" s="77"/>
      <c r="C106" s="110">
        <v>3634</v>
      </c>
      <c r="D106" s="93"/>
      <c r="E106" s="93"/>
      <c r="F106" s="93"/>
    </row>
    <row r="107" spans="1:6" s="324" customFormat="1" hidden="1" x14ac:dyDescent="0.25">
      <c r="A107" s="197" t="s">
        <v>263</v>
      </c>
      <c r="B107" s="77"/>
      <c r="C107" s="110">
        <v>2536</v>
      </c>
      <c r="D107" s="93"/>
      <c r="E107" s="93"/>
      <c r="F107" s="93"/>
    </row>
    <row r="108" spans="1:6" s="324" customFormat="1" ht="30" hidden="1" x14ac:dyDescent="0.25">
      <c r="A108" s="16" t="s">
        <v>232</v>
      </c>
      <c r="B108" s="77"/>
      <c r="C108" s="110"/>
      <c r="D108" s="93"/>
      <c r="E108" s="93"/>
      <c r="F108" s="93"/>
    </row>
    <row r="109" spans="1:6" s="324" customFormat="1" hidden="1" x14ac:dyDescent="0.25">
      <c r="A109" s="197" t="s">
        <v>263</v>
      </c>
      <c r="B109" s="77"/>
      <c r="C109" s="110"/>
      <c r="D109" s="93"/>
      <c r="E109" s="93"/>
      <c r="F109" s="93"/>
    </row>
    <row r="110" spans="1:6" s="324" customFormat="1" ht="30" hidden="1" x14ac:dyDescent="0.25">
      <c r="A110" s="16" t="s">
        <v>233</v>
      </c>
      <c r="B110" s="77"/>
      <c r="C110" s="110"/>
      <c r="D110" s="93"/>
      <c r="E110" s="93"/>
      <c r="F110" s="93"/>
    </row>
    <row r="111" spans="1:6" s="324" customFormat="1" ht="30" hidden="1" x14ac:dyDescent="0.25">
      <c r="A111" s="16" t="s">
        <v>234</v>
      </c>
      <c r="B111" s="77"/>
      <c r="C111" s="110"/>
      <c r="D111" s="93"/>
      <c r="E111" s="93"/>
      <c r="F111" s="93"/>
    </row>
    <row r="112" spans="1:6" s="324" customFormat="1" ht="30" hidden="1" x14ac:dyDescent="0.25">
      <c r="A112" s="16" t="s">
        <v>235</v>
      </c>
      <c r="B112" s="77"/>
      <c r="C112" s="110"/>
      <c r="D112" s="93"/>
      <c r="E112" s="93"/>
      <c r="F112" s="93"/>
    </row>
    <row r="113" spans="1:6" s="324" customFormat="1" hidden="1" x14ac:dyDescent="0.25">
      <c r="A113" s="16" t="s">
        <v>236</v>
      </c>
      <c r="B113" s="77"/>
      <c r="C113" s="93"/>
      <c r="D113" s="93"/>
      <c r="E113" s="93"/>
      <c r="F113" s="93"/>
    </row>
    <row r="114" spans="1:6" s="324" customFormat="1" hidden="1" x14ac:dyDescent="0.25">
      <c r="A114" s="16" t="s">
        <v>271</v>
      </c>
      <c r="B114" s="77"/>
      <c r="C114" s="93"/>
      <c r="D114" s="93"/>
      <c r="E114" s="93"/>
      <c r="F114" s="93"/>
    </row>
    <row r="115" spans="1:6" s="324" customFormat="1" hidden="1" x14ac:dyDescent="0.25">
      <c r="A115" s="152" t="s">
        <v>282</v>
      </c>
      <c r="B115" s="77"/>
      <c r="C115" s="93"/>
      <c r="D115" s="93"/>
      <c r="E115" s="93"/>
      <c r="F115" s="93"/>
    </row>
    <row r="116" spans="1:6" s="324" customFormat="1" hidden="1" x14ac:dyDescent="0.25">
      <c r="A116" s="24" t="s">
        <v>144</v>
      </c>
      <c r="B116" s="77"/>
      <c r="C116" s="93"/>
      <c r="D116" s="93"/>
      <c r="E116" s="93"/>
      <c r="F116" s="93"/>
    </row>
    <row r="117" spans="1:6" s="324" customFormat="1" hidden="1" x14ac:dyDescent="0.25">
      <c r="A117" s="152" t="s">
        <v>191</v>
      </c>
      <c r="B117" s="77"/>
      <c r="C117" s="93"/>
      <c r="D117" s="93"/>
      <c r="E117" s="93"/>
      <c r="F117" s="93"/>
    </row>
    <row r="118" spans="1:6" s="324" customFormat="1" ht="30" hidden="1" x14ac:dyDescent="0.25">
      <c r="A118" s="24" t="s">
        <v>145</v>
      </c>
      <c r="B118" s="77"/>
      <c r="C118" s="93">
        <v>13125</v>
      </c>
      <c r="D118" s="93"/>
      <c r="E118" s="93"/>
      <c r="F118" s="93"/>
    </row>
    <row r="119" spans="1:6" s="324" customFormat="1" hidden="1" x14ac:dyDescent="0.25">
      <c r="A119" s="153" t="s">
        <v>208</v>
      </c>
      <c r="B119" s="77"/>
      <c r="C119" s="93"/>
      <c r="D119" s="93"/>
      <c r="E119" s="93"/>
      <c r="F119" s="93"/>
    </row>
    <row r="120" spans="1:6" s="324" customFormat="1" hidden="1" x14ac:dyDescent="0.25">
      <c r="A120" s="229" t="s">
        <v>268</v>
      </c>
      <c r="B120" s="77"/>
      <c r="C120" s="93">
        <v>50</v>
      </c>
      <c r="D120" s="93"/>
      <c r="E120" s="93"/>
      <c r="F120" s="93"/>
    </row>
    <row r="121" spans="1:6" s="324" customFormat="1" hidden="1" x14ac:dyDescent="0.25">
      <c r="A121" s="14" t="s">
        <v>197</v>
      </c>
      <c r="B121" s="77"/>
      <c r="C121" s="78">
        <f>C93+ROUND(C116*3.2,0)+C118</f>
        <v>32193</v>
      </c>
      <c r="D121" s="93"/>
      <c r="E121" s="93"/>
      <c r="F121" s="93"/>
    </row>
    <row r="122" spans="1:6" s="324" customFormat="1" hidden="1" x14ac:dyDescent="0.25">
      <c r="A122" s="239" t="s">
        <v>196</v>
      </c>
      <c r="B122" s="77"/>
      <c r="C122" s="78">
        <f>C91+C121</f>
        <v>223037</v>
      </c>
      <c r="D122" s="93"/>
      <c r="E122" s="93"/>
      <c r="F122" s="93"/>
    </row>
    <row r="123" spans="1:6" s="324" customFormat="1" hidden="1" x14ac:dyDescent="0.25">
      <c r="A123" s="72" t="s">
        <v>8</v>
      </c>
      <c r="B123" s="467"/>
      <c r="C123" s="93"/>
      <c r="D123" s="93"/>
      <c r="E123" s="93"/>
      <c r="F123" s="93"/>
    </row>
    <row r="124" spans="1:6" s="324" customFormat="1" hidden="1" x14ac:dyDescent="0.25">
      <c r="A124" s="20" t="s">
        <v>172</v>
      </c>
      <c r="B124" s="467"/>
      <c r="C124" s="93"/>
      <c r="D124" s="93"/>
      <c r="E124" s="93"/>
      <c r="F124" s="93"/>
    </row>
    <row r="125" spans="1:6" s="324" customFormat="1" hidden="1" x14ac:dyDescent="0.25">
      <c r="A125" s="52" t="s">
        <v>52</v>
      </c>
      <c r="B125" s="468">
        <v>300</v>
      </c>
      <c r="C125" s="93">
        <v>650</v>
      </c>
      <c r="D125" s="439">
        <v>10.5</v>
      </c>
      <c r="E125" s="93">
        <f>ROUND(F125/B125,0)</f>
        <v>23</v>
      </c>
      <c r="F125" s="93">
        <f>ROUND(C125*D125,0)</f>
        <v>6825</v>
      </c>
    </row>
    <row r="126" spans="1:6" s="324" customFormat="1" ht="16.5" hidden="1" customHeight="1" x14ac:dyDescent="0.25">
      <c r="A126" s="70" t="s">
        <v>10</v>
      </c>
      <c r="B126" s="469"/>
      <c r="C126" s="243">
        <f>C125</f>
        <v>650</v>
      </c>
      <c r="D126" s="470">
        <f>D125</f>
        <v>10.5</v>
      </c>
      <c r="E126" s="243">
        <f>E125</f>
        <v>23</v>
      </c>
      <c r="F126" s="243">
        <f>F125</f>
        <v>6825</v>
      </c>
    </row>
    <row r="127" spans="1:6" s="324" customFormat="1" ht="16.5" hidden="1" customHeight="1" x14ac:dyDescent="0.25">
      <c r="A127" s="20" t="s">
        <v>98</v>
      </c>
      <c r="B127" s="469"/>
      <c r="C127" s="227"/>
      <c r="D127" s="471"/>
      <c r="E127" s="227"/>
      <c r="F127" s="227"/>
    </row>
    <row r="128" spans="1:6" s="324" customFormat="1" hidden="1" x14ac:dyDescent="0.25">
      <c r="A128" s="131" t="s">
        <v>173</v>
      </c>
      <c r="B128" s="438">
        <v>240</v>
      </c>
      <c r="C128" s="93">
        <v>1240</v>
      </c>
      <c r="D128" s="439">
        <v>8</v>
      </c>
      <c r="E128" s="93">
        <f>ROUND(F128/B128,0)</f>
        <v>41</v>
      </c>
      <c r="F128" s="93">
        <f>ROUND(C128*D128,0)</f>
        <v>9920</v>
      </c>
    </row>
    <row r="129" spans="1:89" s="324" customFormat="1" hidden="1" x14ac:dyDescent="0.25">
      <c r="A129" s="70" t="s">
        <v>174</v>
      </c>
      <c r="B129" s="472"/>
      <c r="C129" s="243">
        <f>C128</f>
        <v>1240</v>
      </c>
      <c r="D129" s="460">
        <f>D128</f>
        <v>8</v>
      </c>
      <c r="E129" s="243">
        <f>E128</f>
        <v>41</v>
      </c>
      <c r="F129" s="243">
        <f>F128</f>
        <v>9920</v>
      </c>
    </row>
    <row r="130" spans="1:89" ht="21.75" hidden="1" customHeight="1" x14ac:dyDescent="0.25">
      <c r="A130" s="22" t="s">
        <v>141</v>
      </c>
      <c r="B130" s="438"/>
      <c r="C130" s="78">
        <f>C126+C129</f>
        <v>1890</v>
      </c>
      <c r="D130" s="470">
        <f>F130/C130</f>
        <v>8.8597883597883591</v>
      </c>
      <c r="E130" s="78">
        <f>E126+E129</f>
        <v>64</v>
      </c>
      <c r="F130" s="78">
        <f>F126+F129</f>
        <v>16745</v>
      </c>
    </row>
    <row r="131" spans="1:89" ht="31.5" hidden="1" customHeight="1" x14ac:dyDescent="0.25">
      <c r="A131" s="165" t="s">
        <v>224</v>
      </c>
      <c r="B131" s="438"/>
      <c r="C131" s="227">
        <v>9000</v>
      </c>
      <c r="D131" s="227"/>
      <c r="E131" s="227"/>
      <c r="F131" s="227"/>
    </row>
    <row r="132" spans="1:89" ht="31.5" hidden="1" customHeight="1" x14ac:dyDescent="0.25">
      <c r="A132" s="165" t="s">
        <v>225</v>
      </c>
      <c r="B132" s="473"/>
      <c r="C132" s="474">
        <v>3000</v>
      </c>
      <c r="D132" s="356"/>
      <c r="E132" s="124"/>
      <c r="F132" s="124"/>
    </row>
    <row r="133" spans="1:89" s="463" customFormat="1" ht="14.25" hidden="1" x14ac:dyDescent="0.2">
      <c r="A133" s="475" t="s">
        <v>11</v>
      </c>
      <c r="B133" s="461"/>
      <c r="C133" s="461"/>
      <c r="D133" s="461"/>
      <c r="E133" s="461"/>
      <c r="F133" s="461"/>
      <c r="G133" s="462"/>
      <c r="H133" s="462"/>
      <c r="I133" s="462"/>
      <c r="J133" s="462"/>
      <c r="K133" s="462"/>
      <c r="L133" s="462"/>
      <c r="M133" s="462"/>
      <c r="N133" s="462"/>
      <c r="O133" s="462"/>
      <c r="P133" s="462"/>
      <c r="Q133" s="462"/>
      <c r="R133" s="462"/>
      <c r="S133" s="462"/>
      <c r="T133" s="462"/>
      <c r="U133" s="462"/>
      <c r="V133" s="462"/>
      <c r="W133" s="462"/>
      <c r="X133" s="462"/>
      <c r="Y133" s="462"/>
      <c r="Z133" s="462"/>
      <c r="AA133" s="462"/>
      <c r="AB133" s="462"/>
      <c r="AC133" s="462"/>
      <c r="AD133" s="462"/>
      <c r="AE133" s="462"/>
      <c r="AF133" s="462"/>
      <c r="AG133" s="462"/>
      <c r="AH133" s="462"/>
      <c r="AI133" s="462"/>
      <c r="AJ133" s="462"/>
      <c r="AK133" s="462"/>
      <c r="AL133" s="462"/>
      <c r="AM133" s="462"/>
      <c r="AN133" s="462"/>
      <c r="AO133" s="462"/>
      <c r="AP133" s="462"/>
      <c r="AQ133" s="462"/>
      <c r="AR133" s="462"/>
      <c r="AS133" s="462"/>
      <c r="AT133" s="462"/>
      <c r="AU133" s="462"/>
      <c r="AV133" s="462"/>
      <c r="AW133" s="462"/>
      <c r="AX133" s="462"/>
      <c r="AY133" s="462"/>
      <c r="AZ133" s="462"/>
      <c r="BA133" s="462"/>
      <c r="BB133" s="462"/>
      <c r="BC133" s="462"/>
      <c r="BD133" s="462"/>
      <c r="BE133" s="462"/>
      <c r="BF133" s="462"/>
      <c r="BG133" s="462"/>
      <c r="BH133" s="462"/>
      <c r="BI133" s="462"/>
      <c r="BJ133" s="462"/>
      <c r="BK133" s="462"/>
      <c r="BL133" s="462"/>
      <c r="BM133" s="462"/>
      <c r="BN133" s="462"/>
      <c r="BO133" s="462"/>
      <c r="BP133" s="462"/>
      <c r="BQ133" s="462"/>
      <c r="BR133" s="462"/>
      <c r="BS133" s="462"/>
      <c r="BT133" s="462"/>
      <c r="BU133" s="462"/>
      <c r="BV133" s="462"/>
      <c r="BW133" s="462"/>
      <c r="BX133" s="462"/>
      <c r="BY133" s="462"/>
      <c r="BZ133" s="462"/>
      <c r="CA133" s="462"/>
      <c r="CB133" s="462"/>
      <c r="CC133" s="462"/>
      <c r="CD133" s="462"/>
      <c r="CE133" s="462"/>
      <c r="CF133" s="462"/>
      <c r="CG133" s="462"/>
      <c r="CH133" s="462"/>
      <c r="CI133" s="462"/>
      <c r="CJ133" s="462"/>
      <c r="CK133" s="462"/>
    </row>
    <row r="134" spans="1:89" hidden="1" x14ac:dyDescent="0.25">
      <c r="A134" s="476"/>
      <c r="B134" s="465"/>
      <c r="C134" s="93"/>
      <c r="D134" s="93"/>
      <c r="E134" s="93"/>
      <c r="F134" s="93"/>
    </row>
    <row r="135" spans="1:89" ht="18" hidden="1" customHeight="1" x14ac:dyDescent="0.25">
      <c r="A135" s="322" t="s">
        <v>113</v>
      </c>
      <c r="B135" s="466"/>
      <c r="C135" s="93"/>
      <c r="D135" s="93"/>
      <c r="E135" s="93"/>
      <c r="F135" s="93"/>
    </row>
    <row r="136" spans="1:89" hidden="1" x14ac:dyDescent="0.25">
      <c r="A136" s="337" t="s">
        <v>5</v>
      </c>
      <c r="B136" s="466"/>
      <c r="C136" s="93"/>
      <c r="D136" s="93"/>
      <c r="E136" s="93"/>
      <c r="F136" s="93"/>
    </row>
    <row r="137" spans="1:89" hidden="1" x14ac:dyDescent="0.25">
      <c r="A137" s="35" t="s">
        <v>46</v>
      </c>
      <c r="B137" s="438">
        <v>340</v>
      </c>
      <c r="C137" s="93">
        <v>1540</v>
      </c>
      <c r="D137" s="439">
        <v>11</v>
      </c>
      <c r="E137" s="93">
        <f>ROUND(F137/B137,0)</f>
        <v>50</v>
      </c>
      <c r="F137" s="93">
        <f>ROUND(C137*D137,0)</f>
        <v>16940</v>
      </c>
    </row>
    <row r="138" spans="1:89" hidden="1" x14ac:dyDescent="0.25">
      <c r="A138" s="35" t="s">
        <v>53</v>
      </c>
      <c r="B138" s="438">
        <v>340</v>
      </c>
      <c r="C138" s="93">
        <f>450-60</f>
        <v>390</v>
      </c>
      <c r="D138" s="439">
        <v>11</v>
      </c>
      <c r="E138" s="93">
        <f>ROUND(F138/B138,0)</f>
        <v>13</v>
      </c>
      <c r="F138" s="93">
        <f>ROUND(C138*D138,0)</f>
        <v>4290</v>
      </c>
    </row>
    <row r="139" spans="1:89" hidden="1" x14ac:dyDescent="0.25">
      <c r="A139" s="35" t="s">
        <v>9</v>
      </c>
      <c r="B139" s="438">
        <v>340</v>
      </c>
      <c r="C139" s="93">
        <v>1725</v>
      </c>
      <c r="D139" s="439">
        <v>7.5</v>
      </c>
      <c r="E139" s="93">
        <f>ROUND(F139/B139,0)</f>
        <v>38</v>
      </c>
      <c r="F139" s="93">
        <f>ROUND(C139*D139,0)</f>
        <v>12938</v>
      </c>
    </row>
    <row r="140" spans="1:89" hidden="1" x14ac:dyDescent="0.25">
      <c r="A140" s="35" t="s">
        <v>125</v>
      </c>
      <c r="B140" s="438">
        <v>340</v>
      </c>
      <c r="C140" s="93">
        <v>1190</v>
      </c>
      <c r="D140" s="439">
        <v>10</v>
      </c>
      <c r="E140" s="93">
        <f>ROUND(F140/B140,0)</f>
        <v>35</v>
      </c>
      <c r="F140" s="93">
        <f>ROUND(C140*D140,0)</f>
        <v>11900</v>
      </c>
    </row>
    <row r="141" spans="1:89" s="324" customFormat="1" ht="14.25" hidden="1" x14ac:dyDescent="0.2">
      <c r="A141" s="285" t="s">
        <v>6</v>
      </c>
      <c r="B141" s="51"/>
      <c r="C141" s="78">
        <f>C137+C138+C139+C140</f>
        <v>4845</v>
      </c>
      <c r="D141" s="101">
        <f>F141/C141</f>
        <v>9.5083591331269357</v>
      </c>
      <c r="E141" s="78">
        <f>E137+E138+E139+E140</f>
        <v>136</v>
      </c>
      <c r="F141" s="78">
        <f>F137+F138+F139+F140</f>
        <v>46068</v>
      </c>
    </row>
    <row r="142" spans="1:89" s="324" customFormat="1" ht="15" hidden="1" customHeight="1" x14ac:dyDescent="0.25">
      <c r="A142" s="15" t="s">
        <v>199</v>
      </c>
      <c r="B142" s="51"/>
      <c r="C142" s="93"/>
      <c r="D142" s="93"/>
      <c r="E142" s="93"/>
      <c r="F142" s="93"/>
    </row>
    <row r="143" spans="1:89" s="324" customFormat="1" ht="15" hidden="1" customHeight="1" x14ac:dyDescent="0.25">
      <c r="A143" s="16" t="s">
        <v>146</v>
      </c>
      <c r="B143" s="123"/>
      <c r="C143" s="93">
        <f>C144+C145+C146+C147</f>
        <v>11200</v>
      </c>
      <c r="D143" s="93"/>
      <c r="E143" s="93"/>
      <c r="F143" s="93"/>
    </row>
    <row r="144" spans="1:89" s="324" customFormat="1" ht="15" hidden="1" customHeight="1" x14ac:dyDescent="0.25">
      <c r="A144" s="16" t="s">
        <v>192</v>
      </c>
      <c r="B144" s="6"/>
      <c r="C144" s="93"/>
      <c r="D144" s="93"/>
      <c r="E144" s="93"/>
      <c r="F144" s="93"/>
    </row>
    <row r="145" spans="1:6" s="324" customFormat="1" ht="30" hidden="1" customHeight="1" x14ac:dyDescent="0.25">
      <c r="A145" s="16" t="s">
        <v>227</v>
      </c>
      <c r="B145" s="6"/>
      <c r="C145" s="93">
        <v>3200</v>
      </c>
      <c r="D145" s="93"/>
      <c r="E145" s="93"/>
      <c r="F145" s="93"/>
    </row>
    <row r="146" spans="1:6" s="324" customFormat="1" ht="30" hidden="1" customHeight="1" x14ac:dyDescent="0.25">
      <c r="A146" s="16" t="s">
        <v>228</v>
      </c>
      <c r="B146" s="6"/>
      <c r="C146" s="93"/>
      <c r="D146" s="93"/>
      <c r="E146" s="93"/>
      <c r="F146" s="93"/>
    </row>
    <row r="147" spans="1:6" s="324" customFormat="1" ht="15" hidden="1" customHeight="1" x14ac:dyDescent="0.25">
      <c r="A147" s="16" t="s">
        <v>229</v>
      </c>
      <c r="B147" s="6"/>
      <c r="C147" s="93">
        <v>8000</v>
      </c>
      <c r="D147" s="93"/>
      <c r="E147" s="93"/>
      <c r="F147" s="93"/>
    </row>
    <row r="148" spans="1:6" s="324" customFormat="1" ht="15" hidden="1" customHeight="1" x14ac:dyDescent="0.25">
      <c r="A148" s="24" t="s">
        <v>144</v>
      </c>
      <c r="B148" s="6"/>
      <c r="C148" s="93">
        <v>27000</v>
      </c>
      <c r="D148" s="93"/>
      <c r="E148" s="93"/>
      <c r="F148" s="93"/>
    </row>
    <row r="149" spans="1:6" s="324" customFormat="1" ht="15" hidden="1" customHeight="1" x14ac:dyDescent="0.25">
      <c r="A149" s="152" t="s">
        <v>191</v>
      </c>
      <c r="B149" s="6"/>
      <c r="C149" s="93"/>
      <c r="D149" s="93"/>
      <c r="E149" s="93"/>
      <c r="F149" s="93"/>
    </row>
    <row r="150" spans="1:6" s="324" customFormat="1" ht="15" hidden="1" customHeight="1" x14ac:dyDescent="0.25">
      <c r="A150" s="17" t="s">
        <v>165</v>
      </c>
      <c r="B150" s="6"/>
      <c r="C150" s="78">
        <f>C143+ROUND(C148*3.2,0)</f>
        <v>97600</v>
      </c>
      <c r="D150" s="93"/>
      <c r="E150" s="93"/>
      <c r="F150" s="93"/>
    </row>
    <row r="151" spans="1:6" s="324" customFormat="1" ht="15" hidden="1" customHeight="1" x14ac:dyDescent="0.25">
      <c r="A151" s="15" t="s">
        <v>198</v>
      </c>
      <c r="B151" s="77"/>
      <c r="C151" s="78"/>
      <c r="D151" s="93"/>
      <c r="E151" s="93"/>
      <c r="F151" s="93"/>
    </row>
    <row r="152" spans="1:6" s="324" customFormat="1" hidden="1" x14ac:dyDescent="0.25">
      <c r="A152" s="16" t="s">
        <v>146</v>
      </c>
      <c r="B152" s="77"/>
      <c r="C152" s="93">
        <f>C153+C154+C161+C169+C170+C171+C172+C173</f>
        <v>10156</v>
      </c>
      <c r="D152" s="93"/>
      <c r="E152" s="93"/>
      <c r="F152" s="93"/>
    </row>
    <row r="153" spans="1:6" s="324" customFormat="1" hidden="1" x14ac:dyDescent="0.25">
      <c r="A153" s="16" t="s">
        <v>192</v>
      </c>
      <c r="B153" s="77"/>
      <c r="C153" s="93"/>
      <c r="D153" s="93"/>
      <c r="E153" s="93"/>
      <c r="F153" s="93"/>
    </row>
    <row r="154" spans="1:6" s="324" customFormat="1" ht="30" hidden="1" x14ac:dyDescent="0.25">
      <c r="A154" s="16" t="s">
        <v>193</v>
      </c>
      <c r="B154" s="77"/>
      <c r="C154" s="110">
        <f>C155+C156+C157+C159</f>
        <v>9156</v>
      </c>
      <c r="D154" s="93"/>
      <c r="E154" s="93"/>
      <c r="F154" s="93"/>
    </row>
    <row r="155" spans="1:6" s="324" customFormat="1" ht="30" hidden="1" x14ac:dyDescent="0.25">
      <c r="A155" s="16" t="s">
        <v>194</v>
      </c>
      <c r="B155" s="77"/>
      <c r="C155" s="110">
        <v>7042</v>
      </c>
      <c r="D155" s="93"/>
      <c r="E155" s="93"/>
      <c r="F155" s="93"/>
    </row>
    <row r="156" spans="1:6" s="324" customFormat="1" ht="30" hidden="1" x14ac:dyDescent="0.25">
      <c r="A156" s="16" t="s">
        <v>195</v>
      </c>
      <c r="B156" s="77"/>
      <c r="C156" s="110">
        <v>2114</v>
      </c>
      <c r="D156" s="93"/>
      <c r="E156" s="93"/>
      <c r="F156" s="93"/>
    </row>
    <row r="157" spans="1:6" s="324" customFormat="1" ht="45" hidden="1" x14ac:dyDescent="0.25">
      <c r="A157" s="16" t="s">
        <v>262</v>
      </c>
      <c r="B157" s="77"/>
      <c r="C157" s="110"/>
      <c r="D157" s="93"/>
      <c r="E157" s="93"/>
      <c r="F157" s="93"/>
    </row>
    <row r="158" spans="1:6" s="324" customFormat="1" hidden="1" x14ac:dyDescent="0.25">
      <c r="A158" s="197" t="s">
        <v>263</v>
      </c>
      <c r="B158" s="77"/>
      <c r="C158" s="110"/>
      <c r="D158" s="93"/>
      <c r="E158" s="93"/>
      <c r="F158" s="93"/>
    </row>
    <row r="159" spans="1:6" s="324" customFormat="1" ht="30" hidden="1" x14ac:dyDescent="0.25">
      <c r="A159" s="16" t="s">
        <v>264</v>
      </c>
      <c r="B159" s="77"/>
      <c r="C159" s="110"/>
      <c r="D159" s="93"/>
      <c r="E159" s="93"/>
      <c r="F159" s="93"/>
    </row>
    <row r="160" spans="1:6" s="324" customFormat="1" hidden="1" x14ac:dyDescent="0.25">
      <c r="A160" s="197" t="s">
        <v>263</v>
      </c>
      <c r="B160" s="77"/>
      <c r="C160" s="110"/>
      <c r="D160" s="93"/>
      <c r="E160" s="93"/>
      <c r="F160" s="93"/>
    </row>
    <row r="161" spans="1:6" s="324" customFormat="1" ht="30" hidden="1" x14ac:dyDescent="0.25">
      <c r="A161" s="16" t="s">
        <v>230</v>
      </c>
      <c r="B161" s="77"/>
      <c r="C161" s="110">
        <f>C162+C163+C165+C167</f>
        <v>1000</v>
      </c>
      <c r="D161" s="93"/>
      <c r="E161" s="93"/>
      <c r="F161" s="93"/>
    </row>
    <row r="162" spans="1:6" s="324" customFormat="1" ht="30" hidden="1" x14ac:dyDescent="0.25">
      <c r="A162" s="16" t="s">
        <v>231</v>
      </c>
      <c r="B162" s="77"/>
      <c r="C162" s="110">
        <v>1000</v>
      </c>
      <c r="D162" s="93"/>
      <c r="E162" s="93"/>
      <c r="F162" s="93"/>
    </row>
    <row r="163" spans="1:6" s="324" customFormat="1" ht="45" hidden="1" x14ac:dyDescent="0.25">
      <c r="A163" s="16" t="s">
        <v>265</v>
      </c>
      <c r="B163" s="77"/>
      <c r="C163" s="110"/>
      <c r="D163" s="93"/>
      <c r="E163" s="93"/>
      <c r="F163" s="93"/>
    </row>
    <row r="164" spans="1:6" s="324" customFormat="1" hidden="1" x14ac:dyDescent="0.25">
      <c r="A164" s="197" t="s">
        <v>263</v>
      </c>
      <c r="B164" s="77"/>
      <c r="C164" s="110"/>
      <c r="D164" s="93"/>
      <c r="E164" s="93"/>
      <c r="F164" s="93"/>
    </row>
    <row r="165" spans="1:6" s="324" customFormat="1" ht="45" hidden="1" x14ac:dyDescent="0.25">
      <c r="A165" s="16" t="s">
        <v>266</v>
      </c>
      <c r="B165" s="77"/>
      <c r="C165" s="110"/>
      <c r="D165" s="93"/>
      <c r="E165" s="93"/>
      <c r="F165" s="93"/>
    </row>
    <row r="166" spans="1:6" s="324" customFormat="1" hidden="1" x14ac:dyDescent="0.25">
      <c r="A166" s="197" t="s">
        <v>263</v>
      </c>
      <c r="B166" s="77"/>
      <c r="C166" s="110"/>
      <c r="D166" s="93"/>
      <c r="E166" s="93"/>
      <c r="F166" s="93"/>
    </row>
    <row r="167" spans="1:6" s="324" customFormat="1" ht="30" hidden="1" x14ac:dyDescent="0.25">
      <c r="A167" s="16" t="s">
        <v>232</v>
      </c>
      <c r="B167" s="77"/>
      <c r="C167" s="110"/>
      <c r="D167" s="93"/>
      <c r="E167" s="93"/>
      <c r="F167" s="93"/>
    </row>
    <row r="168" spans="1:6" s="324" customFormat="1" hidden="1" x14ac:dyDescent="0.25">
      <c r="A168" s="197" t="s">
        <v>263</v>
      </c>
      <c r="B168" s="77"/>
      <c r="C168" s="110"/>
      <c r="D168" s="93"/>
      <c r="E168" s="93"/>
      <c r="F168" s="93"/>
    </row>
    <row r="169" spans="1:6" s="324" customFormat="1" ht="30" hidden="1" x14ac:dyDescent="0.25">
      <c r="A169" s="16" t="s">
        <v>233</v>
      </c>
      <c r="B169" s="77"/>
      <c r="C169" s="110"/>
      <c r="D169" s="93"/>
      <c r="E169" s="93"/>
      <c r="F169" s="93"/>
    </row>
    <row r="170" spans="1:6" s="324" customFormat="1" ht="30" hidden="1" x14ac:dyDescent="0.25">
      <c r="A170" s="16" t="s">
        <v>234</v>
      </c>
      <c r="B170" s="77"/>
      <c r="C170" s="110"/>
      <c r="D170" s="93"/>
      <c r="E170" s="93"/>
      <c r="F170" s="93"/>
    </row>
    <row r="171" spans="1:6" s="324" customFormat="1" ht="30" hidden="1" x14ac:dyDescent="0.25">
      <c r="A171" s="16" t="s">
        <v>235</v>
      </c>
      <c r="B171" s="77"/>
      <c r="C171" s="110"/>
      <c r="D171" s="93"/>
      <c r="E171" s="93"/>
      <c r="F171" s="93"/>
    </row>
    <row r="172" spans="1:6" s="324" customFormat="1" hidden="1" x14ac:dyDescent="0.25">
      <c r="A172" s="16" t="s">
        <v>236</v>
      </c>
      <c r="B172" s="77"/>
      <c r="C172" s="93"/>
      <c r="D172" s="93"/>
      <c r="E172" s="93"/>
      <c r="F172" s="93"/>
    </row>
    <row r="173" spans="1:6" s="324" customFormat="1" hidden="1" x14ac:dyDescent="0.25">
      <c r="A173" s="16" t="s">
        <v>271</v>
      </c>
      <c r="B173" s="77"/>
      <c r="C173" s="93"/>
      <c r="D173" s="93"/>
      <c r="E173" s="93"/>
      <c r="F173" s="93"/>
    </row>
    <row r="174" spans="1:6" s="324" customFormat="1" hidden="1" x14ac:dyDescent="0.25">
      <c r="A174" s="152" t="s">
        <v>282</v>
      </c>
      <c r="B174" s="77"/>
      <c r="C174" s="93"/>
      <c r="D174" s="93"/>
      <c r="E174" s="93"/>
      <c r="F174" s="93"/>
    </row>
    <row r="175" spans="1:6" s="324" customFormat="1" hidden="1" x14ac:dyDescent="0.25">
      <c r="A175" s="24" t="s">
        <v>144</v>
      </c>
      <c r="B175" s="77"/>
      <c r="C175" s="93"/>
      <c r="D175" s="93"/>
      <c r="E175" s="93"/>
      <c r="F175" s="93"/>
    </row>
    <row r="176" spans="1:6" s="324" customFormat="1" hidden="1" x14ac:dyDescent="0.25">
      <c r="A176" s="152" t="s">
        <v>191</v>
      </c>
      <c r="B176" s="77"/>
      <c r="C176" s="93"/>
      <c r="D176" s="93"/>
      <c r="E176" s="93"/>
      <c r="F176" s="93"/>
    </row>
    <row r="177" spans="1:6" s="324" customFormat="1" ht="30" hidden="1" x14ac:dyDescent="0.25">
      <c r="A177" s="24" t="s">
        <v>145</v>
      </c>
      <c r="B177" s="77"/>
      <c r="C177" s="93">
        <v>9240</v>
      </c>
      <c r="D177" s="93"/>
      <c r="E177" s="93"/>
      <c r="F177" s="93"/>
    </row>
    <row r="178" spans="1:6" s="324" customFormat="1" hidden="1" x14ac:dyDescent="0.25">
      <c r="A178" s="153" t="s">
        <v>208</v>
      </c>
      <c r="B178" s="77"/>
      <c r="C178" s="93"/>
      <c r="D178" s="93"/>
      <c r="E178" s="93"/>
      <c r="F178" s="93"/>
    </row>
    <row r="179" spans="1:6" s="324" customFormat="1" hidden="1" x14ac:dyDescent="0.25">
      <c r="A179" s="229" t="s">
        <v>268</v>
      </c>
      <c r="B179" s="77"/>
      <c r="C179" s="93">
        <v>2000</v>
      </c>
      <c r="D179" s="93"/>
      <c r="E179" s="93"/>
      <c r="F179" s="93"/>
    </row>
    <row r="180" spans="1:6" s="324" customFormat="1" ht="15" hidden="1" customHeight="1" x14ac:dyDescent="0.25">
      <c r="A180" s="14" t="s">
        <v>197</v>
      </c>
      <c r="B180" s="77"/>
      <c r="C180" s="78">
        <f>C152+ROUND(C175*3.2,0)+C177</f>
        <v>19396</v>
      </c>
      <c r="D180" s="93"/>
      <c r="E180" s="93"/>
      <c r="F180" s="93"/>
    </row>
    <row r="181" spans="1:6" s="324" customFormat="1" ht="15" hidden="1" customHeight="1" x14ac:dyDescent="0.25">
      <c r="A181" s="239" t="s">
        <v>196</v>
      </c>
      <c r="B181" s="77"/>
      <c r="C181" s="78">
        <f>C150+C180</f>
        <v>116996</v>
      </c>
      <c r="D181" s="93"/>
      <c r="E181" s="93"/>
      <c r="F181" s="93"/>
    </row>
    <row r="182" spans="1:6" s="324" customFormat="1" ht="15.75" hidden="1" customHeight="1" x14ac:dyDescent="0.25">
      <c r="A182" s="142" t="s">
        <v>147</v>
      </c>
      <c r="B182" s="38"/>
      <c r="C182" s="93"/>
      <c r="D182" s="93"/>
      <c r="E182" s="93"/>
      <c r="F182" s="93"/>
    </row>
    <row r="183" spans="1:6" s="324" customFormat="1" ht="15.75" hidden="1" customHeight="1" x14ac:dyDescent="0.25">
      <c r="A183" s="24" t="s">
        <v>36</v>
      </c>
      <c r="B183" s="93"/>
      <c r="C183" s="93">
        <v>26000</v>
      </c>
      <c r="D183" s="93"/>
      <c r="E183" s="93"/>
      <c r="F183" s="93"/>
    </row>
    <row r="184" spans="1:6" s="324" customFormat="1" ht="15.75" hidden="1" x14ac:dyDescent="0.25">
      <c r="A184" s="126" t="s">
        <v>8</v>
      </c>
      <c r="B184" s="477"/>
      <c r="C184" s="93"/>
      <c r="D184" s="93"/>
      <c r="E184" s="93"/>
      <c r="F184" s="93"/>
    </row>
    <row r="185" spans="1:6" s="324" customFormat="1" ht="15.75" hidden="1" x14ac:dyDescent="0.25">
      <c r="A185" s="344" t="s">
        <v>172</v>
      </c>
      <c r="B185" s="477"/>
      <c r="C185" s="93"/>
      <c r="D185" s="93"/>
      <c r="E185" s="93"/>
      <c r="F185" s="93"/>
    </row>
    <row r="186" spans="1:6" s="324" customFormat="1" hidden="1" x14ac:dyDescent="0.25">
      <c r="A186" s="52" t="s">
        <v>9</v>
      </c>
      <c r="B186" s="477">
        <v>300</v>
      </c>
      <c r="C186" s="466">
        <v>800</v>
      </c>
      <c r="D186" s="478">
        <v>7.5</v>
      </c>
      <c r="E186" s="93">
        <f>ROUND(F186/B186,0)</f>
        <v>20</v>
      </c>
      <c r="F186" s="93">
        <f>ROUND(C186*D186,0)</f>
        <v>6000</v>
      </c>
    </row>
    <row r="187" spans="1:6" s="324" customFormat="1" hidden="1" x14ac:dyDescent="0.25">
      <c r="A187" s="52" t="s">
        <v>54</v>
      </c>
      <c r="B187" s="477">
        <v>300</v>
      </c>
      <c r="C187" s="466">
        <v>140</v>
      </c>
      <c r="D187" s="478">
        <v>10</v>
      </c>
      <c r="E187" s="93">
        <f>ROUND(F187/B187,0)</f>
        <v>5</v>
      </c>
      <c r="F187" s="93">
        <f>ROUND(C187*D187,0)</f>
        <v>1400</v>
      </c>
    </row>
    <row r="188" spans="1:6" s="324" customFormat="1" hidden="1" x14ac:dyDescent="0.25">
      <c r="A188" s="52" t="s">
        <v>53</v>
      </c>
      <c r="B188" s="477">
        <v>300</v>
      </c>
      <c r="C188" s="466">
        <v>100</v>
      </c>
      <c r="D188" s="479">
        <v>4</v>
      </c>
      <c r="E188" s="93">
        <f>ROUND(F188/B188,0)</f>
        <v>1</v>
      </c>
      <c r="F188" s="93">
        <f>ROUND(C188*D188,0)</f>
        <v>400</v>
      </c>
    </row>
    <row r="189" spans="1:6" s="324" customFormat="1" hidden="1" x14ac:dyDescent="0.25">
      <c r="A189" s="70" t="s">
        <v>10</v>
      </c>
      <c r="B189" s="480"/>
      <c r="C189" s="480">
        <f>C186+C187+C188</f>
        <v>1040</v>
      </c>
      <c r="D189" s="251">
        <f>F189/C189</f>
        <v>7.5</v>
      </c>
      <c r="E189" s="480">
        <f>E186+E187+E188</f>
        <v>26</v>
      </c>
      <c r="F189" s="480">
        <f>F186+F187+F188</f>
        <v>7800</v>
      </c>
    </row>
    <row r="190" spans="1:6" s="324" customFormat="1" hidden="1" x14ac:dyDescent="0.25">
      <c r="A190" s="20" t="s">
        <v>98</v>
      </c>
      <c r="B190" s="480"/>
      <c r="C190" s="481"/>
      <c r="D190" s="251"/>
      <c r="E190" s="481"/>
      <c r="F190" s="481"/>
    </row>
    <row r="191" spans="1:6" s="324" customFormat="1" hidden="1" x14ac:dyDescent="0.25">
      <c r="A191" s="131" t="s">
        <v>173</v>
      </c>
      <c r="B191" s="438">
        <v>240</v>
      </c>
      <c r="C191" s="93">
        <v>613</v>
      </c>
      <c r="D191" s="439">
        <v>8</v>
      </c>
      <c r="E191" s="93">
        <f>ROUND(F191/B191,0)</f>
        <v>20</v>
      </c>
      <c r="F191" s="93">
        <f>ROUND(C191*D191,0)</f>
        <v>4904</v>
      </c>
    </row>
    <row r="192" spans="1:6" s="324" customFormat="1" hidden="1" x14ac:dyDescent="0.25">
      <c r="A192" s="70" t="s">
        <v>174</v>
      </c>
      <c r="B192" s="482"/>
      <c r="C192" s="243">
        <f>C191</f>
        <v>613</v>
      </c>
      <c r="D192" s="483">
        <f>D191</f>
        <v>8</v>
      </c>
      <c r="E192" s="243">
        <f>E191</f>
        <v>20</v>
      </c>
      <c r="F192" s="243">
        <f>F191</f>
        <v>4904</v>
      </c>
    </row>
    <row r="193" spans="1:89" ht="17.25" hidden="1" customHeight="1" x14ac:dyDescent="0.25">
      <c r="A193" s="22" t="s">
        <v>141</v>
      </c>
      <c r="B193" s="354"/>
      <c r="C193" s="78">
        <f>C189+C192</f>
        <v>1653</v>
      </c>
      <c r="D193" s="101">
        <f>F193/C193</f>
        <v>7.6854204476709018</v>
      </c>
      <c r="E193" s="78">
        <f>E189+E192</f>
        <v>46</v>
      </c>
      <c r="F193" s="78">
        <f>F189+F192</f>
        <v>12704</v>
      </c>
    </row>
    <row r="194" spans="1:89" s="463" customFormat="1" ht="18" hidden="1" customHeight="1" x14ac:dyDescent="0.2">
      <c r="A194" s="475" t="s">
        <v>11</v>
      </c>
      <c r="B194" s="461"/>
      <c r="C194" s="461"/>
      <c r="D194" s="461"/>
      <c r="E194" s="461"/>
      <c r="F194" s="461"/>
      <c r="G194" s="462"/>
      <c r="H194" s="462"/>
      <c r="I194" s="462"/>
      <c r="J194" s="462"/>
      <c r="K194" s="462"/>
      <c r="L194" s="462"/>
      <c r="M194" s="462"/>
      <c r="N194" s="462"/>
      <c r="O194" s="462"/>
      <c r="P194" s="462"/>
      <c r="Q194" s="462"/>
      <c r="R194" s="462"/>
      <c r="S194" s="462"/>
      <c r="T194" s="462"/>
      <c r="U194" s="462"/>
      <c r="V194" s="462"/>
      <c r="W194" s="462"/>
      <c r="X194" s="462"/>
      <c r="Y194" s="462"/>
      <c r="Z194" s="462"/>
      <c r="AA194" s="462"/>
      <c r="AB194" s="462"/>
      <c r="AC194" s="462"/>
      <c r="AD194" s="462"/>
      <c r="AE194" s="462"/>
      <c r="AF194" s="462"/>
      <c r="AG194" s="462"/>
      <c r="AH194" s="462"/>
      <c r="AI194" s="462"/>
      <c r="AJ194" s="462"/>
      <c r="AK194" s="462"/>
      <c r="AL194" s="462"/>
      <c r="AM194" s="462"/>
      <c r="AN194" s="462"/>
      <c r="AO194" s="462"/>
      <c r="AP194" s="462"/>
      <c r="AQ194" s="462"/>
      <c r="AR194" s="462"/>
      <c r="AS194" s="462"/>
      <c r="AT194" s="462"/>
      <c r="AU194" s="462"/>
      <c r="AV194" s="462"/>
      <c r="AW194" s="462"/>
      <c r="AX194" s="462"/>
      <c r="AY194" s="462"/>
      <c r="AZ194" s="462"/>
      <c r="BA194" s="462"/>
      <c r="BB194" s="462"/>
      <c r="BC194" s="462"/>
      <c r="BD194" s="462"/>
      <c r="BE194" s="462"/>
      <c r="BF194" s="462"/>
      <c r="BG194" s="462"/>
      <c r="BH194" s="462"/>
      <c r="BI194" s="462"/>
      <c r="BJ194" s="462"/>
      <c r="BK194" s="462"/>
      <c r="BL194" s="462"/>
      <c r="BM194" s="462"/>
      <c r="BN194" s="462"/>
      <c r="BO194" s="462"/>
      <c r="BP194" s="462"/>
      <c r="BQ194" s="462"/>
      <c r="BR194" s="462"/>
      <c r="BS194" s="462"/>
      <c r="BT194" s="462"/>
      <c r="BU194" s="462"/>
      <c r="BV194" s="462"/>
      <c r="BW194" s="462"/>
      <c r="BX194" s="462"/>
      <c r="BY194" s="462"/>
      <c r="BZ194" s="462"/>
      <c r="CA194" s="462"/>
      <c r="CB194" s="462"/>
      <c r="CC194" s="462"/>
      <c r="CD194" s="462"/>
      <c r="CE194" s="462"/>
      <c r="CF194" s="462"/>
      <c r="CG194" s="462"/>
      <c r="CH194" s="462"/>
      <c r="CI194" s="462"/>
      <c r="CJ194" s="462"/>
      <c r="CK194" s="462"/>
    </row>
    <row r="195" spans="1:89" hidden="1" x14ac:dyDescent="0.25">
      <c r="A195" s="484"/>
      <c r="B195" s="485"/>
      <c r="C195" s="93"/>
      <c r="D195" s="93"/>
      <c r="E195" s="93"/>
      <c r="F195" s="93"/>
    </row>
    <row r="196" spans="1:89" ht="20.25" hidden="1" customHeight="1" x14ac:dyDescent="0.25">
      <c r="A196" s="322" t="s">
        <v>114</v>
      </c>
      <c r="B196" s="466"/>
      <c r="C196" s="93"/>
      <c r="D196" s="93"/>
      <c r="E196" s="93"/>
      <c r="F196" s="93"/>
    </row>
    <row r="197" spans="1:89" hidden="1" x14ac:dyDescent="0.25">
      <c r="A197" s="337" t="s">
        <v>5</v>
      </c>
      <c r="B197" s="466"/>
      <c r="C197" s="93"/>
      <c r="D197" s="93"/>
      <c r="E197" s="93"/>
      <c r="F197" s="93"/>
    </row>
    <row r="198" spans="1:89" hidden="1" x14ac:dyDescent="0.25">
      <c r="A198" s="35" t="s">
        <v>13</v>
      </c>
      <c r="B198" s="438">
        <v>340</v>
      </c>
      <c r="C198" s="93">
        <v>2980</v>
      </c>
      <c r="D198" s="439">
        <v>8.9</v>
      </c>
      <c r="E198" s="93">
        <f t="shared" ref="E198:E213" si="2">ROUND(F198/B198,0)</f>
        <v>78</v>
      </c>
      <c r="F198" s="93">
        <f t="shared" ref="F198:F213" si="3">ROUND(C198*D198,0)</f>
        <v>26522</v>
      </c>
    </row>
    <row r="199" spans="1:89" hidden="1" x14ac:dyDescent="0.25">
      <c r="A199" s="35" t="s">
        <v>55</v>
      </c>
      <c r="B199" s="438">
        <v>340</v>
      </c>
      <c r="C199" s="93">
        <v>980</v>
      </c>
      <c r="D199" s="439">
        <v>10</v>
      </c>
      <c r="E199" s="93">
        <f t="shared" si="2"/>
        <v>29</v>
      </c>
      <c r="F199" s="93">
        <f t="shared" si="3"/>
        <v>9800</v>
      </c>
    </row>
    <row r="200" spans="1:89" hidden="1" x14ac:dyDescent="0.25">
      <c r="A200" s="35" t="s">
        <v>126</v>
      </c>
      <c r="B200" s="438">
        <v>340</v>
      </c>
      <c r="C200" s="93">
        <v>75</v>
      </c>
      <c r="D200" s="439">
        <v>11.5</v>
      </c>
      <c r="E200" s="93">
        <f t="shared" si="2"/>
        <v>3</v>
      </c>
      <c r="F200" s="93">
        <f t="shared" si="3"/>
        <v>863</v>
      </c>
    </row>
    <row r="201" spans="1:89" hidden="1" x14ac:dyDescent="0.25">
      <c r="A201" s="35" t="s">
        <v>46</v>
      </c>
      <c r="B201" s="438">
        <v>340</v>
      </c>
      <c r="C201" s="93">
        <v>870</v>
      </c>
      <c r="D201" s="439">
        <v>11</v>
      </c>
      <c r="E201" s="93">
        <f t="shared" si="2"/>
        <v>28</v>
      </c>
      <c r="F201" s="93">
        <f t="shared" si="3"/>
        <v>9570</v>
      </c>
    </row>
    <row r="202" spans="1:89" hidden="1" x14ac:dyDescent="0.25">
      <c r="A202" s="35" t="s">
        <v>45</v>
      </c>
      <c r="B202" s="438">
        <v>340</v>
      </c>
      <c r="C202" s="93">
        <v>1500</v>
      </c>
      <c r="D202" s="439">
        <v>11</v>
      </c>
      <c r="E202" s="93">
        <f t="shared" si="2"/>
        <v>49</v>
      </c>
      <c r="F202" s="93">
        <f t="shared" si="3"/>
        <v>16500</v>
      </c>
    </row>
    <row r="203" spans="1:89" hidden="1" x14ac:dyDescent="0.25">
      <c r="A203" s="35" t="s">
        <v>77</v>
      </c>
      <c r="B203" s="438">
        <v>340</v>
      </c>
      <c r="C203" s="93">
        <v>240</v>
      </c>
      <c r="D203" s="439">
        <v>12</v>
      </c>
      <c r="E203" s="93">
        <f t="shared" si="2"/>
        <v>8</v>
      </c>
      <c r="F203" s="93">
        <f t="shared" si="3"/>
        <v>2880</v>
      </c>
    </row>
    <row r="204" spans="1:89" hidden="1" x14ac:dyDescent="0.25">
      <c r="A204" s="35" t="s">
        <v>56</v>
      </c>
      <c r="B204" s="438">
        <v>340</v>
      </c>
      <c r="C204" s="93">
        <v>225</v>
      </c>
      <c r="D204" s="439">
        <v>12</v>
      </c>
      <c r="E204" s="93">
        <f t="shared" si="2"/>
        <v>8</v>
      </c>
      <c r="F204" s="93">
        <f t="shared" si="3"/>
        <v>2700</v>
      </c>
    </row>
    <row r="205" spans="1:89" hidden="1" x14ac:dyDescent="0.25">
      <c r="A205" s="35" t="s">
        <v>74</v>
      </c>
      <c r="B205" s="438">
        <v>340</v>
      </c>
      <c r="C205" s="93">
        <v>1500</v>
      </c>
      <c r="D205" s="439">
        <v>11</v>
      </c>
      <c r="E205" s="93">
        <f t="shared" si="2"/>
        <v>49</v>
      </c>
      <c r="F205" s="93">
        <f t="shared" si="3"/>
        <v>16500</v>
      </c>
    </row>
    <row r="206" spans="1:89" hidden="1" x14ac:dyDescent="0.25">
      <c r="A206" s="35" t="s">
        <v>127</v>
      </c>
      <c r="B206" s="438">
        <v>340</v>
      </c>
      <c r="C206" s="93">
        <v>710</v>
      </c>
      <c r="D206" s="439">
        <v>7</v>
      </c>
      <c r="E206" s="93">
        <f t="shared" si="2"/>
        <v>15</v>
      </c>
      <c r="F206" s="93">
        <f t="shared" si="3"/>
        <v>4970</v>
      </c>
    </row>
    <row r="207" spans="1:89" ht="15" hidden="1" customHeight="1" x14ac:dyDescent="0.25">
      <c r="A207" s="35" t="s">
        <v>75</v>
      </c>
      <c r="B207" s="438">
        <v>340</v>
      </c>
      <c r="C207" s="93">
        <v>920</v>
      </c>
      <c r="D207" s="439">
        <v>12.4</v>
      </c>
      <c r="E207" s="93">
        <f t="shared" si="2"/>
        <v>34</v>
      </c>
      <c r="F207" s="93">
        <f t="shared" si="3"/>
        <v>11408</v>
      </c>
    </row>
    <row r="208" spans="1:89" hidden="1" x14ac:dyDescent="0.25">
      <c r="A208" s="35" t="s">
        <v>49</v>
      </c>
      <c r="B208" s="438">
        <v>340</v>
      </c>
      <c r="C208" s="93">
        <v>240</v>
      </c>
      <c r="D208" s="439">
        <v>15</v>
      </c>
      <c r="E208" s="93">
        <f t="shared" si="2"/>
        <v>11</v>
      </c>
      <c r="F208" s="93">
        <f t="shared" si="3"/>
        <v>3600</v>
      </c>
    </row>
    <row r="209" spans="1:6" hidden="1" x14ac:dyDescent="0.25">
      <c r="A209" s="35" t="s">
        <v>57</v>
      </c>
      <c r="B209" s="438">
        <v>340</v>
      </c>
      <c r="C209" s="93">
        <v>900</v>
      </c>
      <c r="D209" s="439">
        <v>10</v>
      </c>
      <c r="E209" s="93">
        <f t="shared" si="2"/>
        <v>26</v>
      </c>
      <c r="F209" s="93">
        <f t="shared" si="3"/>
        <v>9000</v>
      </c>
    </row>
    <row r="210" spans="1:6" ht="15.75" hidden="1" customHeight="1" x14ac:dyDescent="0.25">
      <c r="A210" s="50" t="s">
        <v>132</v>
      </c>
      <c r="B210" s="438">
        <v>320</v>
      </c>
      <c r="C210" s="93">
        <v>107</v>
      </c>
      <c r="D210" s="486">
        <v>11</v>
      </c>
      <c r="E210" s="93">
        <f t="shared" si="2"/>
        <v>4</v>
      </c>
      <c r="F210" s="93">
        <f t="shared" si="3"/>
        <v>1177</v>
      </c>
    </row>
    <row r="211" spans="1:6" hidden="1" x14ac:dyDescent="0.25">
      <c r="A211" s="35" t="s">
        <v>58</v>
      </c>
      <c r="B211" s="438">
        <v>300</v>
      </c>
      <c r="C211" s="93">
        <v>2120</v>
      </c>
      <c r="D211" s="439">
        <v>6.3</v>
      </c>
      <c r="E211" s="93">
        <f t="shared" si="2"/>
        <v>45</v>
      </c>
      <c r="F211" s="93">
        <f t="shared" si="3"/>
        <v>13356</v>
      </c>
    </row>
    <row r="212" spans="1:6" hidden="1" x14ac:dyDescent="0.25">
      <c r="A212" s="35" t="s">
        <v>28</v>
      </c>
      <c r="B212" s="38">
        <v>340</v>
      </c>
      <c r="C212" s="93">
        <v>1400</v>
      </c>
      <c r="D212" s="487">
        <v>8</v>
      </c>
      <c r="E212" s="93">
        <f t="shared" si="2"/>
        <v>33</v>
      </c>
      <c r="F212" s="93">
        <f t="shared" si="3"/>
        <v>11200</v>
      </c>
    </row>
    <row r="213" spans="1:6" hidden="1" x14ac:dyDescent="0.25">
      <c r="A213" s="10" t="s">
        <v>254</v>
      </c>
      <c r="B213" s="8">
        <v>300</v>
      </c>
      <c r="C213" s="93">
        <v>100</v>
      </c>
      <c r="D213" s="12">
        <v>10</v>
      </c>
      <c r="E213" s="93">
        <f t="shared" si="2"/>
        <v>3</v>
      </c>
      <c r="F213" s="93">
        <f t="shared" si="3"/>
        <v>1000</v>
      </c>
    </row>
    <row r="214" spans="1:6" s="324" customFormat="1" ht="14.25" hidden="1" x14ac:dyDescent="0.2">
      <c r="A214" s="285" t="s">
        <v>6</v>
      </c>
      <c r="B214" s="51"/>
      <c r="C214" s="78">
        <f>SUM(C198:C213)</f>
        <v>14867</v>
      </c>
      <c r="D214" s="101">
        <f>F214/C214</f>
        <v>9.4871863859554715</v>
      </c>
      <c r="E214" s="78">
        <f>SUM(E198:E213)</f>
        <v>423</v>
      </c>
      <c r="F214" s="78">
        <f>SUM(F198:F213)</f>
        <v>141046</v>
      </c>
    </row>
    <row r="215" spans="1:6" s="324" customFormat="1" hidden="1" x14ac:dyDescent="0.25">
      <c r="A215" s="15" t="s">
        <v>199</v>
      </c>
      <c r="B215" s="51"/>
      <c r="C215" s="93"/>
      <c r="D215" s="93"/>
      <c r="E215" s="93"/>
      <c r="F215" s="93"/>
    </row>
    <row r="216" spans="1:6" s="324" customFormat="1" hidden="1" x14ac:dyDescent="0.25">
      <c r="A216" s="16" t="s">
        <v>146</v>
      </c>
      <c r="B216" s="123"/>
      <c r="C216" s="93">
        <f>C217+C218+C219+C220</f>
        <v>35500</v>
      </c>
      <c r="D216" s="93"/>
      <c r="E216" s="93"/>
      <c r="F216" s="93"/>
    </row>
    <row r="217" spans="1:6" s="324" customFormat="1" hidden="1" x14ac:dyDescent="0.25">
      <c r="A217" s="16" t="s">
        <v>192</v>
      </c>
      <c r="B217" s="6"/>
      <c r="C217" s="93"/>
      <c r="D217" s="93"/>
      <c r="E217" s="93"/>
      <c r="F217" s="93"/>
    </row>
    <row r="218" spans="1:6" s="324" customFormat="1" ht="30" hidden="1" x14ac:dyDescent="0.25">
      <c r="A218" s="16" t="s">
        <v>227</v>
      </c>
      <c r="B218" s="6"/>
      <c r="C218" s="93">
        <v>14500</v>
      </c>
      <c r="D218" s="93"/>
      <c r="E218" s="93"/>
      <c r="F218" s="93"/>
    </row>
    <row r="219" spans="1:6" s="324" customFormat="1" ht="30" hidden="1" x14ac:dyDescent="0.25">
      <c r="A219" s="16" t="s">
        <v>228</v>
      </c>
      <c r="B219" s="6"/>
      <c r="C219" s="93"/>
      <c r="D219" s="93"/>
      <c r="E219" s="93"/>
      <c r="F219" s="93"/>
    </row>
    <row r="220" spans="1:6" s="324" customFormat="1" hidden="1" x14ac:dyDescent="0.25">
      <c r="A220" s="16" t="s">
        <v>229</v>
      </c>
      <c r="B220" s="6"/>
      <c r="C220" s="93">
        <v>21000</v>
      </c>
      <c r="D220" s="93"/>
      <c r="E220" s="93"/>
      <c r="F220" s="93"/>
    </row>
    <row r="221" spans="1:6" s="324" customFormat="1" hidden="1" x14ac:dyDescent="0.25">
      <c r="A221" s="24" t="s">
        <v>144</v>
      </c>
      <c r="B221" s="6"/>
      <c r="C221" s="93">
        <v>103500</v>
      </c>
      <c r="D221" s="93"/>
      <c r="E221" s="93"/>
      <c r="F221" s="93"/>
    </row>
    <row r="222" spans="1:6" s="324" customFormat="1" hidden="1" x14ac:dyDescent="0.25">
      <c r="A222" s="152" t="s">
        <v>191</v>
      </c>
      <c r="B222" s="6"/>
      <c r="C222" s="93"/>
      <c r="D222" s="93"/>
      <c r="E222" s="93"/>
      <c r="F222" s="93"/>
    </row>
    <row r="223" spans="1:6" s="324" customFormat="1" hidden="1" x14ac:dyDescent="0.25">
      <c r="A223" s="17" t="s">
        <v>165</v>
      </c>
      <c r="B223" s="6"/>
      <c r="C223" s="78">
        <f>C216+ROUND(C221*3.2,0)</f>
        <v>366700</v>
      </c>
      <c r="D223" s="93"/>
      <c r="E223" s="93"/>
      <c r="F223" s="93"/>
    </row>
    <row r="224" spans="1:6" s="324" customFormat="1" hidden="1" x14ac:dyDescent="0.25">
      <c r="A224" s="15" t="s">
        <v>198</v>
      </c>
      <c r="B224" s="77"/>
      <c r="C224" s="78"/>
      <c r="D224" s="93"/>
      <c r="E224" s="93"/>
      <c r="F224" s="93"/>
    </row>
    <row r="225" spans="1:6" s="324" customFormat="1" hidden="1" x14ac:dyDescent="0.25">
      <c r="A225" s="16" t="s">
        <v>146</v>
      </c>
      <c r="B225" s="77"/>
      <c r="C225" s="93">
        <f>C226+C227+C234+C242+C243+C244+C245+C246</f>
        <v>28575</v>
      </c>
      <c r="D225" s="93"/>
      <c r="E225" s="93"/>
      <c r="F225" s="93"/>
    </row>
    <row r="226" spans="1:6" s="324" customFormat="1" hidden="1" x14ac:dyDescent="0.25">
      <c r="A226" s="16" t="s">
        <v>192</v>
      </c>
      <c r="B226" s="77"/>
      <c r="C226" s="93"/>
      <c r="D226" s="93"/>
      <c r="E226" s="93"/>
      <c r="F226" s="93"/>
    </row>
    <row r="227" spans="1:6" s="324" customFormat="1" ht="30" hidden="1" x14ac:dyDescent="0.25">
      <c r="A227" s="16" t="s">
        <v>193</v>
      </c>
      <c r="B227" s="77"/>
      <c r="C227" s="110">
        <f>C228+C229+C230+C232</f>
        <v>20075</v>
      </c>
      <c r="D227" s="93"/>
      <c r="E227" s="93"/>
      <c r="F227" s="93"/>
    </row>
    <row r="228" spans="1:6" s="324" customFormat="1" ht="30" hidden="1" x14ac:dyDescent="0.25">
      <c r="A228" s="16" t="s">
        <v>194</v>
      </c>
      <c r="B228" s="77"/>
      <c r="C228" s="110">
        <v>15442</v>
      </c>
      <c r="D228" s="93"/>
      <c r="E228" s="93"/>
      <c r="F228" s="93"/>
    </row>
    <row r="229" spans="1:6" s="324" customFormat="1" ht="30" hidden="1" x14ac:dyDescent="0.25">
      <c r="A229" s="16" t="s">
        <v>195</v>
      </c>
      <c r="B229" s="77"/>
      <c r="C229" s="110">
        <v>4633</v>
      </c>
      <c r="D229" s="93"/>
      <c r="E229" s="93"/>
      <c r="F229" s="93"/>
    </row>
    <row r="230" spans="1:6" s="324" customFormat="1" ht="45" hidden="1" x14ac:dyDescent="0.25">
      <c r="A230" s="16" t="s">
        <v>262</v>
      </c>
      <c r="B230" s="77"/>
      <c r="C230" s="110"/>
      <c r="D230" s="93"/>
      <c r="E230" s="93"/>
      <c r="F230" s="93"/>
    </row>
    <row r="231" spans="1:6" s="324" customFormat="1" hidden="1" x14ac:dyDescent="0.25">
      <c r="A231" s="197" t="s">
        <v>263</v>
      </c>
      <c r="B231" s="77"/>
      <c r="C231" s="110"/>
      <c r="D231" s="93"/>
      <c r="E231" s="93"/>
      <c r="F231" s="93"/>
    </row>
    <row r="232" spans="1:6" s="324" customFormat="1" ht="30" hidden="1" x14ac:dyDescent="0.25">
      <c r="A232" s="16" t="s">
        <v>264</v>
      </c>
      <c r="B232" s="77"/>
      <c r="C232" s="110"/>
      <c r="D232" s="93"/>
      <c r="E232" s="93"/>
      <c r="F232" s="93"/>
    </row>
    <row r="233" spans="1:6" s="324" customFormat="1" hidden="1" x14ac:dyDescent="0.25">
      <c r="A233" s="197" t="s">
        <v>263</v>
      </c>
      <c r="B233" s="77"/>
      <c r="C233" s="110"/>
      <c r="D233" s="93"/>
      <c r="E233" s="93"/>
      <c r="F233" s="93"/>
    </row>
    <row r="234" spans="1:6" s="324" customFormat="1" ht="30" hidden="1" x14ac:dyDescent="0.25">
      <c r="A234" s="16" t="s">
        <v>230</v>
      </c>
      <c r="B234" s="77"/>
      <c r="C234" s="110">
        <f>C235+C236+C238+C240</f>
        <v>8000</v>
      </c>
      <c r="D234" s="93"/>
      <c r="E234" s="93"/>
      <c r="F234" s="93"/>
    </row>
    <row r="235" spans="1:6" s="324" customFormat="1" ht="30" hidden="1" x14ac:dyDescent="0.25">
      <c r="A235" s="16" t="s">
        <v>231</v>
      </c>
      <c r="B235" s="77"/>
      <c r="C235" s="110">
        <v>8000</v>
      </c>
      <c r="D235" s="93"/>
      <c r="E235" s="93"/>
      <c r="F235" s="93"/>
    </row>
    <row r="236" spans="1:6" s="324" customFormat="1" ht="45" hidden="1" x14ac:dyDescent="0.25">
      <c r="A236" s="16" t="s">
        <v>265</v>
      </c>
      <c r="B236" s="77"/>
      <c r="C236" s="110"/>
      <c r="D236" s="93"/>
      <c r="E236" s="93"/>
      <c r="F236" s="93"/>
    </row>
    <row r="237" spans="1:6" s="324" customFormat="1" hidden="1" x14ac:dyDescent="0.25">
      <c r="A237" s="197" t="s">
        <v>263</v>
      </c>
      <c r="B237" s="77"/>
      <c r="C237" s="110"/>
      <c r="D237" s="93"/>
      <c r="E237" s="93"/>
      <c r="F237" s="93"/>
    </row>
    <row r="238" spans="1:6" s="324" customFormat="1" ht="45" hidden="1" x14ac:dyDescent="0.25">
      <c r="A238" s="16" t="s">
        <v>266</v>
      </c>
      <c r="B238" s="77"/>
      <c r="C238" s="110"/>
      <c r="D238" s="93"/>
      <c r="E238" s="93"/>
      <c r="F238" s="93"/>
    </row>
    <row r="239" spans="1:6" s="324" customFormat="1" hidden="1" x14ac:dyDescent="0.25">
      <c r="A239" s="197" t="s">
        <v>263</v>
      </c>
      <c r="B239" s="77"/>
      <c r="C239" s="110"/>
      <c r="D239" s="93"/>
      <c r="E239" s="93"/>
      <c r="F239" s="93"/>
    </row>
    <row r="240" spans="1:6" s="324" customFormat="1" ht="30" hidden="1" x14ac:dyDescent="0.25">
      <c r="A240" s="16" t="s">
        <v>232</v>
      </c>
      <c r="B240" s="77"/>
      <c r="C240" s="110"/>
      <c r="D240" s="93"/>
      <c r="E240" s="93"/>
      <c r="F240" s="93"/>
    </row>
    <row r="241" spans="1:6" s="324" customFormat="1" hidden="1" x14ac:dyDescent="0.25">
      <c r="A241" s="197" t="s">
        <v>263</v>
      </c>
      <c r="B241" s="77"/>
      <c r="C241" s="110"/>
      <c r="D241" s="93"/>
      <c r="E241" s="93"/>
      <c r="F241" s="93"/>
    </row>
    <row r="242" spans="1:6" s="324" customFormat="1" ht="30" hidden="1" x14ac:dyDescent="0.25">
      <c r="A242" s="16" t="s">
        <v>233</v>
      </c>
      <c r="B242" s="77"/>
      <c r="C242" s="110">
        <v>500</v>
      </c>
      <c r="D242" s="93"/>
      <c r="E242" s="93"/>
      <c r="F242" s="93"/>
    </row>
    <row r="243" spans="1:6" s="324" customFormat="1" ht="30" hidden="1" x14ac:dyDescent="0.25">
      <c r="A243" s="16" t="s">
        <v>234</v>
      </c>
      <c r="B243" s="77"/>
      <c r="C243" s="110"/>
      <c r="D243" s="93"/>
      <c r="E243" s="93"/>
      <c r="F243" s="93"/>
    </row>
    <row r="244" spans="1:6" s="324" customFormat="1" ht="30" hidden="1" x14ac:dyDescent="0.25">
      <c r="A244" s="16" t="s">
        <v>235</v>
      </c>
      <c r="B244" s="77"/>
      <c r="C244" s="110"/>
      <c r="D244" s="93"/>
      <c r="E244" s="93"/>
      <c r="F244" s="93"/>
    </row>
    <row r="245" spans="1:6" s="324" customFormat="1" hidden="1" x14ac:dyDescent="0.25">
      <c r="A245" s="16" t="s">
        <v>236</v>
      </c>
      <c r="B245" s="77"/>
      <c r="C245" s="93"/>
      <c r="D245" s="93"/>
      <c r="E245" s="93"/>
      <c r="F245" s="93"/>
    </row>
    <row r="246" spans="1:6" s="324" customFormat="1" hidden="1" x14ac:dyDescent="0.25">
      <c r="A246" s="16" t="s">
        <v>271</v>
      </c>
      <c r="B246" s="77"/>
      <c r="C246" s="93"/>
      <c r="D246" s="93"/>
      <c r="E246" s="93"/>
      <c r="F246" s="93"/>
    </row>
    <row r="247" spans="1:6" s="324" customFormat="1" hidden="1" x14ac:dyDescent="0.25">
      <c r="A247" s="152" t="s">
        <v>282</v>
      </c>
      <c r="B247" s="77"/>
      <c r="C247" s="93"/>
      <c r="D247" s="93"/>
      <c r="E247" s="93"/>
      <c r="F247" s="93"/>
    </row>
    <row r="248" spans="1:6" s="324" customFormat="1" hidden="1" x14ac:dyDescent="0.25">
      <c r="A248" s="24" t="s">
        <v>144</v>
      </c>
      <c r="B248" s="77"/>
      <c r="C248" s="93"/>
      <c r="D248" s="93"/>
      <c r="E248" s="93"/>
      <c r="F248" s="93"/>
    </row>
    <row r="249" spans="1:6" s="324" customFormat="1" hidden="1" x14ac:dyDescent="0.25">
      <c r="A249" s="152" t="s">
        <v>191</v>
      </c>
      <c r="B249" s="77"/>
      <c r="C249" s="93"/>
      <c r="D249" s="93"/>
      <c r="E249" s="93"/>
      <c r="F249" s="93"/>
    </row>
    <row r="250" spans="1:6" s="324" customFormat="1" ht="30" hidden="1" x14ac:dyDescent="0.25">
      <c r="A250" s="24" t="s">
        <v>145</v>
      </c>
      <c r="B250" s="77"/>
      <c r="C250" s="93">
        <v>31700</v>
      </c>
      <c r="D250" s="93"/>
      <c r="E250" s="93"/>
      <c r="F250" s="93"/>
    </row>
    <row r="251" spans="1:6" s="324" customFormat="1" hidden="1" x14ac:dyDescent="0.25">
      <c r="A251" s="153" t="s">
        <v>208</v>
      </c>
      <c r="B251" s="77"/>
      <c r="C251" s="93">
        <v>15000</v>
      </c>
      <c r="D251" s="93"/>
      <c r="E251" s="93"/>
      <c r="F251" s="93"/>
    </row>
    <row r="252" spans="1:6" s="324" customFormat="1" hidden="1" x14ac:dyDescent="0.25">
      <c r="A252" s="229" t="s">
        <v>268</v>
      </c>
      <c r="B252" s="77"/>
      <c r="C252" s="93">
        <v>7800</v>
      </c>
      <c r="D252" s="93"/>
      <c r="E252" s="93"/>
      <c r="F252" s="93"/>
    </row>
    <row r="253" spans="1:6" s="324" customFormat="1" hidden="1" x14ac:dyDescent="0.25">
      <c r="A253" s="17" t="s">
        <v>197</v>
      </c>
      <c r="B253" s="77"/>
      <c r="C253" s="78">
        <f>C225+ROUND(C248*3.2,0)+C250</f>
        <v>60275</v>
      </c>
      <c r="D253" s="93"/>
      <c r="E253" s="93"/>
      <c r="F253" s="93"/>
    </row>
    <row r="254" spans="1:6" s="324" customFormat="1" hidden="1" x14ac:dyDescent="0.25">
      <c r="A254" s="239" t="s">
        <v>196</v>
      </c>
      <c r="B254" s="77"/>
      <c r="C254" s="78">
        <f>C223+C253</f>
        <v>426975</v>
      </c>
      <c r="D254" s="93"/>
      <c r="E254" s="93"/>
      <c r="F254" s="93"/>
    </row>
    <row r="255" spans="1:6" s="324" customFormat="1" ht="18.75" hidden="1" customHeight="1" x14ac:dyDescent="0.25">
      <c r="A255" s="142" t="s">
        <v>147</v>
      </c>
      <c r="B255" s="93"/>
      <c r="C255" s="78"/>
      <c r="D255" s="93"/>
      <c r="E255" s="93"/>
      <c r="F255" s="93"/>
    </row>
    <row r="256" spans="1:6" s="324" customFormat="1" ht="17.25" hidden="1" customHeight="1" x14ac:dyDescent="0.25">
      <c r="A256" s="35" t="s">
        <v>38</v>
      </c>
      <c r="B256" s="93"/>
      <c r="C256" s="93">
        <v>2000</v>
      </c>
      <c r="D256" s="93"/>
      <c r="E256" s="93"/>
      <c r="F256" s="93"/>
    </row>
    <row r="257" spans="1:89" s="324" customFormat="1" ht="18" hidden="1" customHeight="1" x14ac:dyDescent="0.25">
      <c r="A257" s="35" t="s">
        <v>149</v>
      </c>
      <c r="B257" s="93"/>
      <c r="C257" s="93">
        <v>400</v>
      </c>
      <c r="D257" s="93"/>
      <c r="E257" s="93"/>
      <c r="F257" s="93"/>
    </row>
    <row r="258" spans="1:89" s="324" customFormat="1" ht="18" hidden="1" customHeight="1" x14ac:dyDescent="0.25">
      <c r="A258" s="488" t="s">
        <v>21</v>
      </c>
      <c r="B258" s="93"/>
      <c r="C258" s="93">
        <v>1000</v>
      </c>
      <c r="D258" s="93"/>
      <c r="E258" s="93"/>
      <c r="F258" s="93"/>
    </row>
    <row r="259" spans="1:89" s="324" customFormat="1" ht="18" hidden="1" customHeight="1" x14ac:dyDescent="0.25">
      <c r="A259" s="488" t="s">
        <v>213</v>
      </c>
      <c r="B259" s="93"/>
      <c r="C259" s="93">
        <v>200</v>
      </c>
      <c r="D259" s="93"/>
      <c r="E259" s="93"/>
      <c r="F259" s="93"/>
    </row>
    <row r="260" spans="1:89" s="324" customFormat="1" ht="15.75" hidden="1" x14ac:dyDescent="0.25">
      <c r="A260" s="126" t="s">
        <v>8</v>
      </c>
      <c r="B260" s="51"/>
      <c r="C260" s="93"/>
      <c r="D260" s="93"/>
      <c r="E260" s="93"/>
      <c r="F260" s="93"/>
    </row>
    <row r="261" spans="1:89" s="324" customFormat="1" hidden="1" x14ac:dyDescent="0.25">
      <c r="A261" s="20" t="s">
        <v>172</v>
      </c>
      <c r="B261" s="51"/>
      <c r="C261" s="93"/>
      <c r="D261" s="93"/>
      <c r="E261" s="93"/>
      <c r="F261" s="93"/>
    </row>
    <row r="262" spans="1:89" s="324" customFormat="1" hidden="1" x14ac:dyDescent="0.25">
      <c r="A262" s="52" t="s">
        <v>127</v>
      </c>
      <c r="B262" s="477">
        <v>300</v>
      </c>
      <c r="C262" s="93">
        <v>150</v>
      </c>
      <c r="D262" s="487">
        <v>7</v>
      </c>
      <c r="E262" s="93">
        <f>ROUND(F262/B262,0)</f>
        <v>4</v>
      </c>
      <c r="F262" s="93">
        <f>ROUND(C262*D262,0)</f>
        <v>1050</v>
      </c>
    </row>
    <row r="263" spans="1:89" s="324" customFormat="1" hidden="1" x14ac:dyDescent="0.25">
      <c r="A263" s="52" t="s">
        <v>13</v>
      </c>
      <c r="B263" s="477">
        <v>300</v>
      </c>
      <c r="C263" s="93">
        <v>80</v>
      </c>
      <c r="D263" s="489">
        <v>8.9</v>
      </c>
      <c r="E263" s="93">
        <f>ROUND(F263/B263,0)</f>
        <v>2</v>
      </c>
      <c r="F263" s="93">
        <f>ROUND(C263*D263,0)</f>
        <v>712</v>
      </c>
    </row>
    <row r="264" spans="1:89" s="324" customFormat="1" hidden="1" x14ac:dyDescent="0.25">
      <c r="A264" s="52" t="s">
        <v>24</v>
      </c>
      <c r="B264" s="477">
        <v>300</v>
      </c>
      <c r="C264" s="93">
        <v>70</v>
      </c>
      <c r="D264" s="489">
        <v>11</v>
      </c>
      <c r="E264" s="93">
        <f>ROUND(F264/B264,0)</f>
        <v>3</v>
      </c>
      <c r="F264" s="93">
        <f>ROUND(C264*D264,0)</f>
        <v>770</v>
      </c>
    </row>
    <row r="265" spans="1:89" s="324" customFormat="1" hidden="1" x14ac:dyDescent="0.25">
      <c r="A265" s="52" t="s">
        <v>75</v>
      </c>
      <c r="B265" s="477">
        <v>300</v>
      </c>
      <c r="C265" s="93">
        <v>90</v>
      </c>
      <c r="D265" s="489">
        <v>11</v>
      </c>
      <c r="E265" s="93">
        <f>ROUND(F265/B265,0)</f>
        <v>3</v>
      </c>
      <c r="F265" s="93">
        <f>ROUND(C265*D265,0)</f>
        <v>990</v>
      </c>
    </row>
    <row r="266" spans="1:89" s="324" customFormat="1" ht="16.5" hidden="1" customHeight="1" x14ac:dyDescent="0.25">
      <c r="A266" s="70" t="s">
        <v>10</v>
      </c>
      <c r="B266" s="480"/>
      <c r="C266" s="243">
        <f>SUM(C262:C265)</f>
        <v>390</v>
      </c>
      <c r="D266" s="251">
        <f>F266/C266</f>
        <v>9.0307692307692307</v>
      </c>
      <c r="E266" s="243">
        <f>SUM(E262:E265)</f>
        <v>12</v>
      </c>
      <c r="F266" s="243">
        <f>SUM(F262:F265)</f>
        <v>3522</v>
      </c>
    </row>
    <row r="267" spans="1:89" s="324" customFormat="1" hidden="1" x14ac:dyDescent="0.25">
      <c r="A267" s="20" t="s">
        <v>98</v>
      </c>
      <c r="B267" s="480"/>
      <c r="C267" s="243"/>
      <c r="D267" s="251"/>
      <c r="E267" s="243"/>
      <c r="F267" s="243"/>
    </row>
    <row r="268" spans="1:89" s="324" customFormat="1" hidden="1" x14ac:dyDescent="0.25">
      <c r="A268" s="131" t="s">
        <v>173</v>
      </c>
      <c r="B268" s="438">
        <v>240</v>
      </c>
      <c r="C268" s="93">
        <v>1780</v>
      </c>
      <c r="D268" s="439">
        <v>8</v>
      </c>
      <c r="E268" s="93">
        <f>ROUND(F268/B268,0)</f>
        <v>59</v>
      </c>
      <c r="F268" s="93">
        <f>ROUND(C268*D268,0)</f>
        <v>14240</v>
      </c>
    </row>
    <row r="269" spans="1:89" s="324" customFormat="1" ht="15.75" hidden="1" customHeight="1" x14ac:dyDescent="0.25">
      <c r="A269" s="70" t="s">
        <v>174</v>
      </c>
      <c r="B269" s="438"/>
      <c r="C269" s="243">
        <f>C268</f>
        <v>1780</v>
      </c>
      <c r="D269" s="460">
        <f>D268</f>
        <v>8</v>
      </c>
      <c r="E269" s="243">
        <f>E268</f>
        <v>59</v>
      </c>
      <c r="F269" s="243">
        <f>F268</f>
        <v>14240</v>
      </c>
    </row>
    <row r="270" spans="1:89" s="324" customFormat="1" ht="17.25" hidden="1" customHeight="1" x14ac:dyDescent="0.2">
      <c r="A270" s="22" t="s">
        <v>141</v>
      </c>
      <c r="B270" s="51"/>
      <c r="C270" s="78">
        <f>C266+C269</f>
        <v>2170</v>
      </c>
      <c r="D270" s="101">
        <f>F270/C270</f>
        <v>8.1852534562211989</v>
      </c>
      <c r="E270" s="78">
        <f>E266+E269</f>
        <v>71</v>
      </c>
      <c r="F270" s="78">
        <f>F266+F269</f>
        <v>17762</v>
      </c>
    </row>
    <row r="271" spans="1:89" s="490" customFormat="1" ht="14.25" hidden="1" x14ac:dyDescent="0.2">
      <c r="A271" s="475" t="s">
        <v>11</v>
      </c>
      <c r="B271" s="461"/>
      <c r="C271" s="461"/>
      <c r="D271" s="461"/>
      <c r="E271" s="461"/>
      <c r="F271" s="461"/>
      <c r="G271" s="324"/>
      <c r="H271" s="324"/>
      <c r="I271" s="324"/>
      <c r="J271" s="324"/>
      <c r="K271" s="324"/>
      <c r="L271" s="324"/>
      <c r="M271" s="324"/>
      <c r="N271" s="324"/>
      <c r="O271" s="324"/>
      <c r="P271" s="324"/>
      <c r="Q271" s="324"/>
      <c r="R271" s="324"/>
      <c r="S271" s="324"/>
      <c r="T271" s="324"/>
      <c r="U271" s="324"/>
      <c r="V271" s="324"/>
      <c r="W271" s="324"/>
      <c r="X271" s="324"/>
      <c r="Y271" s="324"/>
      <c r="Z271" s="324"/>
      <c r="AA271" s="324"/>
      <c r="AB271" s="324"/>
      <c r="AC271" s="324"/>
      <c r="AD271" s="324"/>
      <c r="AE271" s="324"/>
      <c r="AF271" s="324"/>
      <c r="AG271" s="324"/>
      <c r="AH271" s="324"/>
      <c r="AI271" s="324"/>
      <c r="AJ271" s="324"/>
      <c r="AK271" s="324"/>
      <c r="AL271" s="324"/>
      <c r="AM271" s="324"/>
      <c r="AN271" s="324"/>
      <c r="AO271" s="324"/>
      <c r="AP271" s="324"/>
      <c r="AQ271" s="324"/>
      <c r="AR271" s="324"/>
      <c r="AS271" s="324"/>
      <c r="AT271" s="324"/>
      <c r="AU271" s="324"/>
      <c r="AV271" s="324"/>
      <c r="AW271" s="324"/>
      <c r="AX271" s="324"/>
      <c r="AY271" s="324"/>
      <c r="AZ271" s="324"/>
      <c r="BA271" s="324"/>
      <c r="BB271" s="324"/>
      <c r="BC271" s="324"/>
      <c r="BD271" s="324"/>
      <c r="BE271" s="324"/>
      <c r="BF271" s="324"/>
      <c r="BG271" s="324"/>
      <c r="BH271" s="324"/>
      <c r="BI271" s="324"/>
      <c r="BJ271" s="324"/>
      <c r="BK271" s="324"/>
      <c r="BL271" s="324"/>
      <c r="BM271" s="324"/>
      <c r="BN271" s="324"/>
      <c r="BO271" s="324"/>
      <c r="BP271" s="324"/>
      <c r="BQ271" s="324"/>
      <c r="BR271" s="324"/>
      <c r="BS271" s="324"/>
      <c r="BT271" s="324"/>
      <c r="BU271" s="324"/>
      <c r="BV271" s="324"/>
      <c r="BW271" s="324"/>
      <c r="BX271" s="324"/>
      <c r="BY271" s="324"/>
      <c r="BZ271" s="324"/>
      <c r="CA271" s="324"/>
      <c r="CB271" s="324"/>
      <c r="CC271" s="324"/>
      <c r="CD271" s="324"/>
      <c r="CE271" s="324"/>
      <c r="CF271" s="324"/>
      <c r="CG271" s="324"/>
      <c r="CH271" s="324"/>
      <c r="CI271" s="324"/>
      <c r="CJ271" s="324"/>
      <c r="CK271" s="324"/>
    </row>
    <row r="272" spans="1:89" x14ac:dyDescent="0.25">
      <c r="A272" s="491"/>
      <c r="B272" s="465"/>
      <c r="C272" s="93"/>
      <c r="D272" s="93"/>
      <c r="E272" s="93"/>
      <c r="F272" s="93"/>
      <c r="G272" s="324"/>
      <c r="H272" s="324"/>
      <c r="I272" s="324"/>
      <c r="J272" s="324"/>
      <c r="K272" s="324"/>
      <c r="L272" s="324"/>
      <c r="M272" s="324"/>
      <c r="N272" s="324"/>
      <c r="O272" s="324"/>
      <c r="P272" s="324"/>
      <c r="Q272" s="324"/>
      <c r="R272" s="324"/>
      <c r="S272" s="324"/>
      <c r="T272" s="324"/>
      <c r="U272" s="324"/>
      <c r="V272" s="324"/>
      <c r="W272" s="324"/>
      <c r="X272" s="324"/>
      <c r="Y272" s="324"/>
      <c r="Z272" s="324"/>
      <c r="AA272" s="324"/>
      <c r="AB272" s="324"/>
      <c r="AC272" s="324"/>
      <c r="AD272" s="324"/>
      <c r="AE272" s="324"/>
      <c r="AF272" s="324"/>
      <c r="AG272" s="324"/>
      <c r="AH272" s="324"/>
      <c r="AI272" s="324"/>
      <c r="AJ272" s="324"/>
      <c r="AK272" s="324"/>
      <c r="AL272" s="324"/>
      <c r="AM272" s="324"/>
      <c r="AN272" s="324"/>
      <c r="AO272" s="324"/>
      <c r="AP272" s="324"/>
      <c r="AQ272" s="324"/>
      <c r="AR272" s="324"/>
      <c r="AS272" s="324"/>
      <c r="AT272" s="324"/>
      <c r="AU272" s="324"/>
      <c r="AV272" s="324"/>
      <c r="AW272" s="324"/>
      <c r="AX272" s="324"/>
      <c r="AY272" s="324"/>
      <c r="AZ272" s="324"/>
      <c r="BA272" s="324"/>
      <c r="BB272" s="324"/>
      <c r="BC272" s="324"/>
      <c r="BD272" s="324"/>
      <c r="BE272" s="324"/>
      <c r="BF272" s="324"/>
      <c r="BG272" s="324"/>
      <c r="BH272" s="324"/>
      <c r="BI272" s="324"/>
      <c r="BJ272" s="324"/>
      <c r="BK272" s="324"/>
      <c r="BL272" s="324"/>
      <c r="BM272" s="324"/>
      <c r="BN272" s="324"/>
      <c r="BO272" s="324"/>
      <c r="BP272" s="324"/>
      <c r="BQ272" s="324"/>
      <c r="BR272" s="324"/>
      <c r="BS272" s="324"/>
      <c r="BT272" s="324"/>
      <c r="BU272" s="324"/>
      <c r="BV272" s="324"/>
      <c r="BW272" s="324"/>
      <c r="BX272" s="324"/>
      <c r="BY272" s="324"/>
      <c r="BZ272" s="324"/>
      <c r="CA272" s="324"/>
      <c r="CB272" s="324"/>
      <c r="CC272" s="324"/>
      <c r="CD272" s="324"/>
      <c r="CE272" s="324"/>
      <c r="CF272" s="324"/>
      <c r="CG272" s="324"/>
      <c r="CH272" s="324"/>
      <c r="CI272" s="324"/>
      <c r="CJ272" s="324"/>
      <c r="CK272" s="324"/>
    </row>
    <row r="273" spans="1:89" ht="15.75" x14ac:dyDescent="0.25">
      <c r="A273" s="322" t="s">
        <v>120</v>
      </c>
      <c r="B273" s="466"/>
      <c r="C273" s="93"/>
      <c r="D273" s="93"/>
      <c r="E273" s="93"/>
      <c r="F273" s="93"/>
      <c r="G273" s="324"/>
      <c r="H273" s="324"/>
      <c r="I273" s="324"/>
      <c r="J273" s="324"/>
      <c r="K273" s="324"/>
      <c r="L273" s="324"/>
      <c r="M273" s="324"/>
      <c r="N273" s="324"/>
      <c r="O273" s="324"/>
      <c r="P273" s="324"/>
      <c r="Q273" s="324"/>
      <c r="R273" s="324"/>
      <c r="S273" s="324"/>
      <c r="T273" s="324"/>
      <c r="U273" s="324"/>
      <c r="V273" s="324"/>
      <c r="W273" s="324"/>
      <c r="X273" s="324"/>
      <c r="Y273" s="324"/>
      <c r="Z273" s="324"/>
      <c r="AA273" s="324"/>
      <c r="AB273" s="324"/>
      <c r="AC273" s="324"/>
      <c r="AD273" s="324"/>
      <c r="AE273" s="324"/>
      <c r="AF273" s="324"/>
      <c r="AG273" s="324"/>
      <c r="AH273" s="324"/>
      <c r="AI273" s="324"/>
      <c r="AJ273" s="324"/>
      <c r="AK273" s="324"/>
      <c r="AL273" s="324"/>
      <c r="AM273" s="324"/>
      <c r="AN273" s="324"/>
      <c r="AO273" s="324"/>
      <c r="AP273" s="324"/>
      <c r="AQ273" s="324"/>
      <c r="AR273" s="324"/>
      <c r="AS273" s="324"/>
      <c r="AT273" s="324"/>
      <c r="AU273" s="324"/>
      <c r="AV273" s="324"/>
      <c r="AW273" s="324"/>
      <c r="AX273" s="324"/>
      <c r="AY273" s="324"/>
      <c r="AZ273" s="324"/>
      <c r="BA273" s="324"/>
      <c r="BB273" s="324"/>
      <c r="BC273" s="324"/>
      <c r="BD273" s="324"/>
      <c r="BE273" s="324"/>
      <c r="BF273" s="324"/>
      <c r="BG273" s="324"/>
      <c r="BH273" s="324"/>
      <c r="BI273" s="324"/>
      <c r="BJ273" s="324"/>
      <c r="BK273" s="324"/>
      <c r="BL273" s="324"/>
      <c r="BM273" s="324"/>
      <c r="BN273" s="324"/>
      <c r="BO273" s="324"/>
      <c r="BP273" s="324"/>
      <c r="BQ273" s="324"/>
      <c r="BR273" s="324"/>
      <c r="BS273" s="324"/>
      <c r="BT273" s="324"/>
      <c r="BU273" s="324"/>
      <c r="BV273" s="324"/>
      <c r="BW273" s="324"/>
      <c r="BX273" s="324"/>
      <c r="BY273" s="324"/>
      <c r="BZ273" s="324"/>
      <c r="CA273" s="324"/>
      <c r="CB273" s="324"/>
      <c r="CC273" s="324"/>
      <c r="CD273" s="324"/>
      <c r="CE273" s="324"/>
      <c r="CF273" s="324"/>
      <c r="CG273" s="324"/>
      <c r="CH273" s="324"/>
      <c r="CI273" s="324"/>
      <c r="CJ273" s="324"/>
      <c r="CK273" s="324"/>
    </row>
    <row r="274" spans="1:89" x14ac:dyDescent="0.25">
      <c r="A274" s="337" t="s">
        <v>5</v>
      </c>
      <c r="B274" s="466"/>
      <c r="C274" s="93"/>
      <c r="D274" s="93"/>
      <c r="E274" s="93"/>
      <c r="F274" s="93"/>
      <c r="G274" s="324"/>
      <c r="H274" s="324"/>
      <c r="I274" s="324"/>
      <c r="J274" s="324"/>
      <c r="K274" s="324"/>
      <c r="L274" s="324"/>
      <c r="M274" s="324"/>
      <c r="N274" s="324"/>
      <c r="O274" s="324"/>
      <c r="P274" s="324"/>
      <c r="Q274" s="324"/>
      <c r="R274" s="324"/>
      <c r="S274" s="324"/>
      <c r="T274" s="324"/>
      <c r="U274" s="324"/>
      <c r="V274" s="324"/>
      <c r="W274" s="324"/>
      <c r="X274" s="324"/>
      <c r="Y274" s="324"/>
      <c r="Z274" s="324"/>
      <c r="AA274" s="324"/>
      <c r="AB274" s="324"/>
      <c r="AC274" s="324"/>
      <c r="AD274" s="324"/>
      <c r="AE274" s="324"/>
      <c r="AF274" s="324"/>
      <c r="AG274" s="324"/>
      <c r="AH274" s="324"/>
      <c r="AI274" s="324"/>
      <c r="AJ274" s="324"/>
      <c r="AK274" s="324"/>
      <c r="AL274" s="324"/>
      <c r="AM274" s="324"/>
      <c r="AN274" s="324"/>
      <c r="AO274" s="324"/>
      <c r="AP274" s="324"/>
      <c r="AQ274" s="324"/>
      <c r="AR274" s="324"/>
      <c r="AS274" s="324"/>
      <c r="AT274" s="324"/>
      <c r="AU274" s="324"/>
      <c r="AV274" s="324"/>
      <c r="AW274" s="324"/>
      <c r="AX274" s="324"/>
      <c r="AY274" s="324"/>
      <c r="AZ274" s="324"/>
      <c r="BA274" s="324"/>
      <c r="BB274" s="324"/>
      <c r="BC274" s="324"/>
      <c r="BD274" s="324"/>
      <c r="BE274" s="324"/>
      <c r="BF274" s="324"/>
      <c r="BG274" s="324"/>
      <c r="BH274" s="324"/>
      <c r="BI274" s="324"/>
      <c r="BJ274" s="324"/>
      <c r="BK274" s="324"/>
      <c r="BL274" s="324"/>
      <c r="BM274" s="324"/>
      <c r="BN274" s="324"/>
      <c r="BO274" s="324"/>
      <c r="BP274" s="324"/>
      <c r="BQ274" s="324"/>
      <c r="BR274" s="324"/>
      <c r="BS274" s="324"/>
      <c r="BT274" s="324"/>
      <c r="BU274" s="324"/>
      <c r="BV274" s="324"/>
      <c r="BW274" s="324"/>
      <c r="BX274" s="324"/>
      <c r="BY274" s="324"/>
      <c r="BZ274" s="324"/>
      <c r="CA274" s="324"/>
      <c r="CB274" s="324"/>
      <c r="CC274" s="324"/>
      <c r="CD274" s="324"/>
      <c r="CE274" s="324"/>
      <c r="CF274" s="324"/>
      <c r="CG274" s="324"/>
      <c r="CH274" s="324"/>
      <c r="CI274" s="324"/>
      <c r="CJ274" s="324"/>
      <c r="CK274" s="324"/>
    </row>
    <row r="275" spans="1:89" x14ac:dyDescent="0.25">
      <c r="A275" s="35" t="s">
        <v>58</v>
      </c>
      <c r="B275" s="438">
        <v>300</v>
      </c>
      <c r="C275" s="93">
        <v>1600</v>
      </c>
      <c r="D275" s="439">
        <v>5.7</v>
      </c>
      <c r="E275" s="93">
        <f>ROUND(F275/B275,0)</f>
        <v>30</v>
      </c>
      <c r="F275" s="93">
        <f>ROUND(C275*D275,0)</f>
        <v>9120</v>
      </c>
      <c r="G275" s="324"/>
      <c r="H275" s="324"/>
      <c r="I275" s="324"/>
      <c r="J275" s="324"/>
      <c r="K275" s="324"/>
      <c r="L275" s="324"/>
      <c r="M275" s="324"/>
      <c r="N275" s="324"/>
      <c r="O275" s="324"/>
      <c r="P275" s="324"/>
      <c r="Q275" s="324"/>
      <c r="R275" s="324"/>
      <c r="S275" s="324"/>
      <c r="T275" s="324"/>
      <c r="U275" s="324"/>
      <c r="V275" s="324"/>
      <c r="W275" s="324"/>
      <c r="X275" s="324"/>
      <c r="Y275" s="324"/>
      <c r="Z275" s="324"/>
      <c r="AA275" s="324"/>
      <c r="AB275" s="324"/>
      <c r="AC275" s="324"/>
      <c r="AD275" s="324"/>
      <c r="AE275" s="324"/>
      <c r="AF275" s="324"/>
      <c r="AG275" s="324"/>
      <c r="AH275" s="324"/>
      <c r="AI275" s="324"/>
      <c r="AJ275" s="324"/>
      <c r="AK275" s="324"/>
      <c r="AL275" s="324"/>
      <c r="AM275" s="324"/>
      <c r="AN275" s="324"/>
      <c r="AO275" s="324"/>
      <c r="AP275" s="324"/>
      <c r="AQ275" s="324"/>
      <c r="AR275" s="324"/>
      <c r="AS275" s="324"/>
      <c r="AT275" s="324"/>
      <c r="AU275" s="324"/>
      <c r="AV275" s="324"/>
      <c r="AW275" s="324"/>
      <c r="AX275" s="324"/>
      <c r="AY275" s="324"/>
      <c r="AZ275" s="324"/>
      <c r="BA275" s="324"/>
      <c r="BB275" s="324"/>
      <c r="BC275" s="324"/>
      <c r="BD275" s="324"/>
      <c r="BE275" s="324"/>
      <c r="BF275" s="324"/>
      <c r="BG275" s="324"/>
      <c r="BH275" s="324"/>
      <c r="BI275" s="324"/>
      <c r="BJ275" s="324"/>
      <c r="BK275" s="324"/>
      <c r="BL275" s="324"/>
      <c r="BM275" s="324"/>
      <c r="BN275" s="324"/>
      <c r="BO275" s="324"/>
      <c r="BP275" s="324"/>
      <c r="BQ275" s="324"/>
      <c r="BR275" s="324"/>
      <c r="BS275" s="324"/>
      <c r="BT275" s="324"/>
      <c r="BU275" s="324"/>
      <c r="BV275" s="324"/>
      <c r="BW275" s="324"/>
      <c r="BX275" s="324"/>
      <c r="BY275" s="324"/>
      <c r="BZ275" s="324"/>
      <c r="CA275" s="324"/>
      <c r="CB275" s="324"/>
      <c r="CC275" s="324"/>
      <c r="CD275" s="324"/>
      <c r="CE275" s="324"/>
      <c r="CF275" s="324"/>
      <c r="CG275" s="324"/>
      <c r="CH275" s="324"/>
      <c r="CI275" s="324"/>
      <c r="CJ275" s="324"/>
      <c r="CK275" s="324"/>
    </row>
    <row r="276" spans="1:89" x14ac:dyDescent="0.25">
      <c r="A276" s="35" t="s">
        <v>59</v>
      </c>
      <c r="B276" s="438">
        <v>340</v>
      </c>
      <c r="C276" s="93">
        <v>1210</v>
      </c>
      <c r="D276" s="439">
        <v>8</v>
      </c>
      <c r="E276" s="93">
        <f>ROUND(F276/B276,0)</f>
        <v>28</v>
      </c>
      <c r="F276" s="93">
        <f>ROUND(C276*D276,0)</f>
        <v>9680</v>
      </c>
      <c r="G276" s="324"/>
      <c r="H276" s="324"/>
      <c r="I276" s="324"/>
      <c r="J276" s="324"/>
      <c r="K276" s="324"/>
      <c r="L276" s="324"/>
      <c r="M276" s="324"/>
      <c r="N276" s="324"/>
      <c r="O276" s="324"/>
      <c r="P276" s="324"/>
      <c r="Q276" s="324"/>
      <c r="R276" s="324"/>
      <c r="S276" s="324"/>
      <c r="T276" s="324"/>
      <c r="U276" s="324"/>
      <c r="V276" s="324"/>
      <c r="W276" s="324"/>
      <c r="X276" s="324"/>
      <c r="Y276" s="324"/>
      <c r="Z276" s="324"/>
      <c r="AA276" s="324"/>
      <c r="AB276" s="324"/>
      <c r="AC276" s="324"/>
      <c r="AD276" s="324"/>
      <c r="AE276" s="324"/>
      <c r="AF276" s="324"/>
      <c r="AG276" s="324"/>
      <c r="AH276" s="324"/>
      <c r="AI276" s="324"/>
      <c r="AJ276" s="324"/>
      <c r="AK276" s="324"/>
      <c r="AL276" s="324"/>
      <c r="AM276" s="324"/>
      <c r="AN276" s="324"/>
      <c r="AO276" s="324"/>
      <c r="AP276" s="324"/>
      <c r="AQ276" s="324"/>
      <c r="AR276" s="324"/>
      <c r="AS276" s="324"/>
      <c r="AT276" s="324"/>
      <c r="AU276" s="324"/>
      <c r="AV276" s="324"/>
      <c r="AW276" s="324"/>
      <c r="AX276" s="324"/>
      <c r="AY276" s="324"/>
      <c r="AZ276" s="324"/>
      <c r="BA276" s="324"/>
      <c r="BB276" s="324"/>
      <c r="BC276" s="324"/>
      <c r="BD276" s="324"/>
      <c r="BE276" s="324"/>
      <c r="BF276" s="324"/>
      <c r="BG276" s="324"/>
      <c r="BH276" s="324"/>
      <c r="BI276" s="324"/>
      <c r="BJ276" s="324"/>
      <c r="BK276" s="324"/>
      <c r="BL276" s="324"/>
      <c r="BM276" s="324"/>
      <c r="BN276" s="324"/>
      <c r="BO276" s="324"/>
      <c r="BP276" s="324"/>
      <c r="BQ276" s="324"/>
      <c r="BR276" s="324"/>
      <c r="BS276" s="324"/>
      <c r="BT276" s="324"/>
      <c r="BU276" s="324"/>
      <c r="BV276" s="324"/>
      <c r="BW276" s="324"/>
      <c r="BX276" s="324"/>
      <c r="BY276" s="324"/>
      <c r="BZ276" s="324"/>
      <c r="CA276" s="324"/>
      <c r="CB276" s="324"/>
      <c r="CC276" s="324"/>
      <c r="CD276" s="324"/>
      <c r="CE276" s="324"/>
      <c r="CF276" s="324"/>
      <c r="CG276" s="324"/>
      <c r="CH276" s="324"/>
      <c r="CI276" s="324"/>
      <c r="CJ276" s="324"/>
      <c r="CK276" s="324"/>
    </row>
    <row r="277" spans="1:89" x14ac:dyDescent="0.25">
      <c r="A277" s="35" t="s">
        <v>60</v>
      </c>
      <c r="B277" s="438">
        <v>340</v>
      </c>
      <c r="C277" s="93">
        <v>5850</v>
      </c>
      <c r="D277" s="439">
        <v>6.1</v>
      </c>
      <c r="E277" s="93">
        <f>ROUND(F277/B277,0)</f>
        <v>105</v>
      </c>
      <c r="F277" s="93">
        <f>ROUND(C277*D277,0)</f>
        <v>35685</v>
      </c>
      <c r="G277" s="324"/>
      <c r="H277" s="324"/>
      <c r="I277" s="324"/>
      <c r="J277" s="324"/>
      <c r="K277" s="324"/>
      <c r="L277" s="324"/>
      <c r="M277" s="324"/>
      <c r="N277" s="324"/>
      <c r="O277" s="324"/>
      <c r="P277" s="324"/>
      <c r="Q277" s="324"/>
      <c r="R277" s="324"/>
      <c r="S277" s="324"/>
      <c r="T277" s="324"/>
      <c r="U277" s="324"/>
      <c r="V277" s="324"/>
      <c r="W277" s="324"/>
      <c r="X277" s="324"/>
      <c r="Y277" s="324"/>
      <c r="Z277" s="324"/>
      <c r="AA277" s="324"/>
      <c r="AB277" s="324"/>
      <c r="AC277" s="324"/>
      <c r="AD277" s="324"/>
      <c r="AE277" s="324"/>
      <c r="AF277" s="324"/>
      <c r="AG277" s="324"/>
      <c r="AH277" s="324"/>
      <c r="AI277" s="324"/>
      <c r="AJ277" s="324"/>
      <c r="AK277" s="324"/>
      <c r="AL277" s="324"/>
      <c r="AM277" s="324"/>
      <c r="AN277" s="324"/>
      <c r="AO277" s="324"/>
      <c r="AP277" s="324"/>
      <c r="AQ277" s="324"/>
      <c r="AR277" s="324"/>
      <c r="AS277" s="324"/>
      <c r="AT277" s="324"/>
      <c r="AU277" s="324"/>
      <c r="AV277" s="324"/>
      <c r="AW277" s="324"/>
      <c r="AX277" s="324"/>
      <c r="AY277" s="324"/>
      <c r="AZ277" s="324"/>
      <c r="BA277" s="324"/>
      <c r="BB277" s="324"/>
      <c r="BC277" s="324"/>
      <c r="BD277" s="324"/>
      <c r="BE277" s="324"/>
      <c r="BF277" s="324"/>
      <c r="BG277" s="324"/>
      <c r="BH277" s="324"/>
      <c r="BI277" s="324"/>
      <c r="BJ277" s="324"/>
      <c r="BK277" s="324"/>
      <c r="BL277" s="324"/>
      <c r="BM277" s="324"/>
      <c r="BN277" s="324"/>
      <c r="BO277" s="324"/>
      <c r="BP277" s="324"/>
      <c r="BQ277" s="324"/>
      <c r="BR277" s="324"/>
      <c r="BS277" s="324"/>
      <c r="BT277" s="324"/>
      <c r="BU277" s="324"/>
      <c r="BV277" s="324"/>
      <c r="BW277" s="324"/>
      <c r="BX277" s="324"/>
      <c r="BY277" s="324"/>
      <c r="BZ277" s="324"/>
      <c r="CA277" s="324"/>
      <c r="CB277" s="324"/>
      <c r="CC277" s="324"/>
      <c r="CD277" s="324"/>
      <c r="CE277" s="324"/>
      <c r="CF277" s="324"/>
      <c r="CG277" s="324"/>
      <c r="CH277" s="324"/>
      <c r="CI277" s="324"/>
      <c r="CJ277" s="324"/>
      <c r="CK277" s="324"/>
    </row>
    <row r="278" spans="1:89" s="324" customFormat="1" ht="14.25" x14ac:dyDescent="0.2">
      <c r="A278" s="285" t="s">
        <v>6</v>
      </c>
      <c r="B278" s="51"/>
      <c r="C278" s="78">
        <f>C275+C276+C277</f>
        <v>8660</v>
      </c>
      <c r="D278" s="101">
        <f>F278/C278</f>
        <v>6.2915704387990763</v>
      </c>
      <c r="E278" s="78">
        <f>E275+E276+E277</f>
        <v>163</v>
      </c>
      <c r="F278" s="78">
        <f>F275+F276+F277</f>
        <v>54485</v>
      </c>
    </row>
    <row r="279" spans="1:89" s="324" customFormat="1" x14ac:dyDescent="0.25">
      <c r="A279" s="15" t="s">
        <v>198</v>
      </c>
      <c r="B279" s="77"/>
      <c r="C279" s="78"/>
      <c r="D279" s="93"/>
      <c r="E279" s="93"/>
      <c r="F279" s="93"/>
    </row>
    <row r="280" spans="1:89" s="324" customFormat="1" x14ac:dyDescent="0.25">
      <c r="A280" s="16" t="s">
        <v>146</v>
      </c>
      <c r="B280" s="77"/>
      <c r="C280" s="93">
        <f>C281+C282+C289+C297+C298+C299+C300+C301</f>
        <v>67200</v>
      </c>
      <c r="D280" s="93"/>
      <c r="E280" s="93"/>
      <c r="F280" s="93"/>
    </row>
    <row r="281" spans="1:89" s="324" customFormat="1" x14ac:dyDescent="0.25">
      <c r="A281" s="16" t="s">
        <v>192</v>
      </c>
      <c r="B281" s="77"/>
      <c r="C281" s="93"/>
      <c r="D281" s="93"/>
      <c r="E281" s="93"/>
      <c r="F281" s="93"/>
    </row>
    <row r="282" spans="1:89" s="324" customFormat="1" ht="30" x14ac:dyDescent="0.25">
      <c r="A282" s="16" t="s">
        <v>193</v>
      </c>
      <c r="B282" s="77"/>
      <c r="C282" s="110">
        <f>C283+C284+C285+C287</f>
        <v>0</v>
      </c>
      <c r="D282" s="93"/>
      <c r="E282" s="93"/>
      <c r="F282" s="93"/>
    </row>
    <row r="283" spans="1:89" s="324" customFormat="1" ht="30" x14ac:dyDescent="0.25">
      <c r="A283" s="16" t="s">
        <v>194</v>
      </c>
      <c r="B283" s="77"/>
      <c r="C283" s="110"/>
      <c r="D283" s="93"/>
      <c r="E283" s="93"/>
      <c r="F283" s="93"/>
    </row>
    <row r="284" spans="1:89" s="324" customFormat="1" ht="30" x14ac:dyDescent="0.25">
      <c r="A284" s="16" t="s">
        <v>195</v>
      </c>
      <c r="B284" s="77"/>
      <c r="C284" s="110"/>
      <c r="D284" s="93"/>
      <c r="E284" s="93"/>
      <c r="F284" s="93"/>
    </row>
    <row r="285" spans="1:89" s="324" customFormat="1" ht="45" x14ac:dyDescent="0.25">
      <c r="A285" s="16" t="s">
        <v>262</v>
      </c>
      <c r="B285" s="77"/>
      <c r="C285" s="110"/>
      <c r="D285" s="93"/>
      <c r="E285" s="93"/>
      <c r="F285" s="93"/>
    </row>
    <row r="286" spans="1:89" s="324" customFormat="1" x14ac:dyDescent="0.25">
      <c r="A286" s="197" t="s">
        <v>263</v>
      </c>
      <c r="B286" s="77"/>
      <c r="C286" s="110"/>
      <c r="D286" s="93"/>
      <c r="E286" s="93"/>
      <c r="F286" s="93"/>
    </row>
    <row r="287" spans="1:89" s="324" customFormat="1" ht="30" x14ac:dyDescent="0.25">
      <c r="A287" s="16" t="s">
        <v>264</v>
      </c>
      <c r="B287" s="77"/>
      <c r="C287" s="110"/>
      <c r="D287" s="93"/>
      <c r="E287" s="93"/>
      <c r="F287" s="93"/>
    </row>
    <row r="288" spans="1:89" s="324" customFormat="1" x14ac:dyDescent="0.25">
      <c r="A288" s="197" t="s">
        <v>263</v>
      </c>
      <c r="B288" s="77"/>
      <c r="C288" s="110"/>
      <c r="D288" s="93"/>
      <c r="E288" s="93"/>
      <c r="F288" s="93"/>
    </row>
    <row r="289" spans="1:6" s="324" customFormat="1" ht="30" x14ac:dyDescent="0.25">
      <c r="A289" s="16" t="s">
        <v>230</v>
      </c>
      <c r="B289" s="77"/>
      <c r="C289" s="110">
        <f>C290+C291+C293+C295</f>
        <v>0</v>
      </c>
      <c r="D289" s="93"/>
      <c r="E289" s="93"/>
      <c r="F289" s="93"/>
    </row>
    <row r="290" spans="1:6" s="324" customFormat="1" ht="30" x14ac:dyDescent="0.25">
      <c r="A290" s="16" t="s">
        <v>231</v>
      </c>
      <c r="B290" s="77"/>
      <c r="C290" s="110"/>
      <c r="D290" s="93"/>
      <c r="E290" s="93"/>
      <c r="F290" s="93"/>
    </row>
    <row r="291" spans="1:6" s="324" customFormat="1" ht="45" x14ac:dyDescent="0.25">
      <c r="A291" s="16" t="s">
        <v>265</v>
      </c>
      <c r="B291" s="77"/>
      <c r="C291" s="110"/>
      <c r="D291" s="93"/>
      <c r="E291" s="93"/>
      <c r="F291" s="93"/>
    </row>
    <row r="292" spans="1:6" s="324" customFormat="1" x14ac:dyDescent="0.25">
      <c r="A292" s="197" t="s">
        <v>263</v>
      </c>
      <c r="B292" s="77"/>
      <c r="C292" s="110"/>
      <c r="D292" s="93"/>
      <c r="E292" s="93"/>
      <c r="F292" s="93"/>
    </row>
    <row r="293" spans="1:6" s="324" customFormat="1" ht="45" x14ac:dyDescent="0.25">
      <c r="A293" s="16" t="s">
        <v>266</v>
      </c>
      <c r="B293" s="77"/>
      <c r="C293" s="110"/>
      <c r="D293" s="93"/>
      <c r="E293" s="93"/>
      <c r="F293" s="93"/>
    </row>
    <row r="294" spans="1:6" s="324" customFormat="1" x14ac:dyDescent="0.25">
      <c r="A294" s="197" t="s">
        <v>263</v>
      </c>
      <c r="B294" s="77"/>
      <c r="C294" s="110"/>
      <c r="D294" s="93"/>
      <c r="E294" s="93"/>
      <c r="F294" s="93"/>
    </row>
    <row r="295" spans="1:6" s="324" customFormat="1" ht="30" x14ac:dyDescent="0.25">
      <c r="A295" s="16" t="s">
        <v>232</v>
      </c>
      <c r="B295" s="77"/>
      <c r="C295" s="110"/>
      <c r="D295" s="93"/>
      <c r="E295" s="93"/>
      <c r="F295" s="93"/>
    </row>
    <row r="296" spans="1:6" s="324" customFormat="1" x14ac:dyDescent="0.25">
      <c r="A296" s="197" t="s">
        <v>263</v>
      </c>
      <c r="B296" s="77"/>
      <c r="C296" s="110"/>
      <c r="D296" s="93"/>
      <c r="E296" s="93"/>
      <c r="F296" s="93"/>
    </row>
    <row r="297" spans="1:6" s="324" customFormat="1" ht="30" x14ac:dyDescent="0.25">
      <c r="A297" s="16" t="s">
        <v>233</v>
      </c>
      <c r="B297" s="77"/>
      <c r="C297" s="110"/>
      <c r="D297" s="93"/>
      <c r="E297" s="93"/>
      <c r="F297" s="93"/>
    </row>
    <row r="298" spans="1:6" s="324" customFormat="1" ht="30" x14ac:dyDescent="0.25">
      <c r="A298" s="16" t="s">
        <v>234</v>
      </c>
      <c r="B298" s="77"/>
      <c r="C298" s="110"/>
      <c r="D298" s="93"/>
      <c r="E298" s="93"/>
      <c r="F298" s="93"/>
    </row>
    <row r="299" spans="1:6" s="324" customFormat="1" ht="30" x14ac:dyDescent="0.25">
      <c r="A299" s="16" t="s">
        <v>235</v>
      </c>
      <c r="B299" s="77"/>
      <c r="C299" s="110"/>
      <c r="D299" s="93"/>
      <c r="E299" s="93"/>
      <c r="F299" s="93"/>
    </row>
    <row r="300" spans="1:6" s="324" customFormat="1" x14ac:dyDescent="0.25">
      <c r="A300" s="16" t="s">
        <v>236</v>
      </c>
      <c r="B300" s="77"/>
      <c r="C300" s="93">
        <f>71200-4000</f>
        <v>67200</v>
      </c>
      <c r="D300" s="93"/>
      <c r="E300" s="93"/>
      <c r="F300" s="93"/>
    </row>
    <row r="301" spans="1:6" s="324" customFormat="1" x14ac:dyDescent="0.25">
      <c r="A301" s="16" t="s">
        <v>271</v>
      </c>
      <c r="B301" s="77"/>
      <c r="C301" s="93"/>
      <c r="D301" s="93"/>
      <c r="E301" s="93"/>
      <c r="F301" s="93"/>
    </row>
    <row r="302" spans="1:6" s="324" customFormat="1" x14ac:dyDescent="0.25">
      <c r="A302" s="152" t="s">
        <v>282</v>
      </c>
      <c r="B302" s="77"/>
      <c r="C302" s="93"/>
      <c r="D302" s="93"/>
      <c r="E302" s="93"/>
      <c r="F302" s="93"/>
    </row>
    <row r="303" spans="1:6" s="324" customFormat="1" x14ac:dyDescent="0.25">
      <c r="A303" s="24" t="s">
        <v>144</v>
      </c>
      <c r="B303" s="77"/>
      <c r="C303" s="93">
        <f>29000-1200</f>
        <v>27800</v>
      </c>
      <c r="D303" s="93"/>
      <c r="E303" s="93"/>
      <c r="F303" s="93"/>
    </row>
    <row r="304" spans="1:6" s="324" customFormat="1" x14ac:dyDescent="0.25">
      <c r="A304" s="152" t="s">
        <v>191</v>
      </c>
      <c r="B304" s="6"/>
      <c r="C304" s="93"/>
      <c r="D304" s="93"/>
      <c r="E304" s="93"/>
      <c r="F304" s="93"/>
    </row>
    <row r="305" spans="1:89" s="324" customFormat="1" ht="30" x14ac:dyDescent="0.25">
      <c r="A305" s="24" t="s">
        <v>145</v>
      </c>
      <c r="B305" s="6"/>
      <c r="C305" s="93"/>
      <c r="D305" s="93"/>
      <c r="E305" s="93"/>
      <c r="F305" s="93"/>
    </row>
    <row r="306" spans="1:89" s="324" customFormat="1" x14ac:dyDescent="0.25">
      <c r="A306" s="153" t="s">
        <v>208</v>
      </c>
      <c r="B306" s="6"/>
      <c r="C306" s="93"/>
      <c r="D306" s="93"/>
      <c r="E306" s="93"/>
      <c r="F306" s="93"/>
    </row>
    <row r="307" spans="1:89" s="324" customFormat="1" x14ac:dyDescent="0.25">
      <c r="A307" s="229" t="s">
        <v>268</v>
      </c>
      <c r="B307" s="6"/>
      <c r="C307" s="93"/>
      <c r="D307" s="93"/>
      <c r="E307" s="93"/>
      <c r="F307" s="93"/>
    </row>
    <row r="308" spans="1:89" s="324" customFormat="1" x14ac:dyDescent="0.25">
      <c r="A308" s="17" t="s">
        <v>197</v>
      </c>
      <c r="B308" s="6"/>
      <c r="C308" s="78">
        <f>C280+ROUND(C303*3.2,0)+C305</f>
        <v>156160</v>
      </c>
      <c r="D308" s="93"/>
      <c r="E308" s="93"/>
      <c r="F308" s="93"/>
    </row>
    <row r="309" spans="1:89" s="324" customFormat="1" ht="21" customHeight="1" x14ac:dyDescent="0.25">
      <c r="A309" s="142" t="s">
        <v>147</v>
      </c>
      <c r="B309" s="11"/>
      <c r="C309" s="78"/>
      <c r="D309" s="93"/>
      <c r="E309" s="93"/>
      <c r="F309" s="93"/>
    </row>
    <row r="310" spans="1:89" s="324" customFormat="1" ht="15" customHeight="1" x14ac:dyDescent="0.25">
      <c r="A310" s="262" t="s">
        <v>168</v>
      </c>
      <c r="B310" s="40"/>
      <c r="C310" s="116">
        <v>450</v>
      </c>
      <c r="D310" s="93"/>
      <c r="E310" s="93"/>
      <c r="F310" s="93"/>
    </row>
    <row r="311" spans="1:89" s="324" customFormat="1" ht="15.75" customHeight="1" x14ac:dyDescent="0.25">
      <c r="A311" s="72" t="s">
        <v>8</v>
      </c>
      <c r="B311" s="40"/>
      <c r="C311" s="116"/>
      <c r="D311" s="93"/>
      <c r="E311" s="93"/>
      <c r="F311" s="93"/>
    </row>
    <row r="312" spans="1:89" s="324" customFormat="1" x14ac:dyDescent="0.25">
      <c r="A312" s="20" t="s">
        <v>98</v>
      </c>
      <c r="B312" s="51"/>
      <c r="C312" s="93"/>
      <c r="D312" s="93"/>
      <c r="E312" s="93"/>
      <c r="F312" s="93"/>
    </row>
    <row r="313" spans="1:89" s="324" customFormat="1" x14ac:dyDescent="0.25">
      <c r="A313" s="131" t="s">
        <v>173</v>
      </c>
      <c r="B313" s="438">
        <v>240</v>
      </c>
      <c r="C313" s="93">
        <v>360</v>
      </c>
      <c r="D313" s="439">
        <v>8</v>
      </c>
      <c r="E313" s="93">
        <f>ROUND(F313/B313,0)</f>
        <v>12</v>
      </c>
      <c r="F313" s="93">
        <f>ROUND(C313*D313,0)</f>
        <v>2880</v>
      </c>
    </row>
    <row r="314" spans="1:89" s="324" customFormat="1" x14ac:dyDescent="0.25">
      <c r="A314" s="70" t="s">
        <v>174</v>
      </c>
      <c r="B314" s="438"/>
      <c r="C314" s="243">
        <f>C313</f>
        <v>360</v>
      </c>
      <c r="D314" s="460">
        <f t="shared" ref="D314:F315" si="4">D313</f>
        <v>8</v>
      </c>
      <c r="E314" s="243">
        <f t="shared" si="4"/>
        <v>12</v>
      </c>
      <c r="F314" s="243">
        <f t="shared" si="4"/>
        <v>2880</v>
      </c>
    </row>
    <row r="315" spans="1:89" ht="19.5" customHeight="1" x14ac:dyDescent="0.25">
      <c r="A315" s="22" t="s">
        <v>141</v>
      </c>
      <c r="B315" s="51"/>
      <c r="C315" s="78">
        <f>C314</f>
        <v>360</v>
      </c>
      <c r="D315" s="470">
        <f t="shared" si="4"/>
        <v>8</v>
      </c>
      <c r="E315" s="78">
        <f t="shared" si="4"/>
        <v>12</v>
      </c>
      <c r="F315" s="78">
        <f t="shared" si="4"/>
        <v>2880</v>
      </c>
    </row>
    <row r="316" spans="1:89" s="463" customFormat="1" ht="17.25" customHeight="1" x14ac:dyDescent="0.2">
      <c r="A316" s="475" t="s">
        <v>11</v>
      </c>
      <c r="B316" s="492"/>
      <c r="C316" s="492"/>
      <c r="D316" s="492"/>
      <c r="E316" s="492"/>
      <c r="F316" s="492"/>
      <c r="G316" s="324"/>
      <c r="H316" s="324"/>
      <c r="I316" s="324"/>
      <c r="J316" s="324"/>
      <c r="K316" s="324"/>
      <c r="L316" s="324"/>
      <c r="M316" s="324"/>
      <c r="N316" s="324"/>
      <c r="O316" s="324"/>
      <c r="P316" s="324"/>
      <c r="Q316" s="324"/>
      <c r="R316" s="324"/>
      <c r="S316" s="324"/>
      <c r="T316" s="324"/>
      <c r="U316" s="324"/>
      <c r="V316" s="324"/>
      <c r="W316" s="324"/>
      <c r="X316" s="324"/>
      <c r="Y316" s="324"/>
      <c r="Z316" s="324"/>
      <c r="AA316" s="324"/>
      <c r="AB316" s="324"/>
      <c r="AC316" s="324"/>
      <c r="AD316" s="324"/>
      <c r="AE316" s="324"/>
      <c r="AF316" s="324"/>
      <c r="AG316" s="324"/>
      <c r="AH316" s="324"/>
      <c r="AI316" s="324"/>
      <c r="AJ316" s="324"/>
      <c r="AK316" s="324"/>
      <c r="AL316" s="324"/>
      <c r="AM316" s="324"/>
      <c r="AN316" s="324"/>
      <c r="AO316" s="324"/>
      <c r="AP316" s="324"/>
      <c r="AQ316" s="324"/>
      <c r="AR316" s="324"/>
      <c r="AS316" s="324"/>
      <c r="AT316" s="324"/>
      <c r="AU316" s="324"/>
      <c r="AV316" s="324"/>
      <c r="AW316" s="324"/>
      <c r="AX316" s="324"/>
      <c r="AY316" s="324"/>
      <c r="AZ316" s="324"/>
      <c r="BA316" s="324"/>
      <c r="BB316" s="324"/>
      <c r="BC316" s="324"/>
      <c r="BD316" s="324"/>
      <c r="BE316" s="324"/>
      <c r="BF316" s="324"/>
      <c r="BG316" s="324"/>
      <c r="BH316" s="324"/>
      <c r="BI316" s="324"/>
      <c r="BJ316" s="324"/>
      <c r="BK316" s="324"/>
      <c r="BL316" s="324"/>
      <c r="BM316" s="324"/>
      <c r="BN316" s="324"/>
      <c r="BO316" s="324"/>
      <c r="BP316" s="324"/>
      <c r="BQ316" s="324"/>
      <c r="BR316" s="324"/>
      <c r="BS316" s="324"/>
      <c r="BT316" s="324"/>
      <c r="BU316" s="324"/>
      <c r="BV316" s="324"/>
      <c r="BW316" s="324"/>
      <c r="BX316" s="324"/>
      <c r="BY316" s="324"/>
      <c r="BZ316" s="324"/>
      <c r="CA316" s="324"/>
      <c r="CB316" s="324"/>
      <c r="CC316" s="324"/>
      <c r="CD316" s="324"/>
      <c r="CE316" s="324"/>
      <c r="CF316" s="324"/>
      <c r="CG316" s="324"/>
      <c r="CH316" s="324"/>
      <c r="CI316" s="324"/>
      <c r="CJ316" s="324"/>
      <c r="CK316" s="324"/>
    </row>
    <row r="317" spans="1:89" ht="14.25" customHeight="1" x14ac:dyDescent="0.25">
      <c r="A317" s="476"/>
      <c r="B317" s="465"/>
      <c r="C317" s="93"/>
      <c r="D317" s="93"/>
      <c r="E317" s="93"/>
      <c r="F317" s="93"/>
      <c r="G317" s="324"/>
      <c r="H317" s="324"/>
      <c r="I317" s="324"/>
      <c r="J317" s="324"/>
      <c r="K317" s="324"/>
      <c r="L317" s="324"/>
      <c r="M317" s="324"/>
      <c r="N317" s="324"/>
      <c r="O317" s="324"/>
      <c r="P317" s="324"/>
      <c r="Q317" s="324"/>
      <c r="R317" s="324"/>
      <c r="S317" s="324"/>
      <c r="T317" s="324"/>
      <c r="U317" s="324"/>
      <c r="V317" s="324"/>
      <c r="W317" s="324"/>
      <c r="X317" s="324"/>
      <c r="Y317" s="324"/>
      <c r="Z317" s="324"/>
      <c r="AA317" s="324"/>
      <c r="AB317" s="324"/>
      <c r="AC317" s="324"/>
      <c r="AD317" s="324"/>
      <c r="AE317" s="324"/>
      <c r="AF317" s="324"/>
      <c r="AG317" s="324"/>
      <c r="AH317" s="324"/>
      <c r="AI317" s="324"/>
      <c r="AJ317" s="324"/>
      <c r="AK317" s="324"/>
      <c r="AL317" s="324"/>
      <c r="AM317" s="324"/>
      <c r="AN317" s="324"/>
      <c r="AO317" s="324"/>
      <c r="AP317" s="324"/>
      <c r="AQ317" s="324"/>
      <c r="AR317" s="324"/>
      <c r="AS317" s="324"/>
      <c r="AT317" s="324"/>
      <c r="AU317" s="324"/>
      <c r="AV317" s="324"/>
      <c r="AW317" s="324"/>
      <c r="AX317" s="324"/>
      <c r="AY317" s="324"/>
      <c r="AZ317" s="324"/>
      <c r="BA317" s="324"/>
      <c r="BB317" s="324"/>
      <c r="BC317" s="324"/>
      <c r="BD317" s="324"/>
      <c r="BE317" s="324"/>
      <c r="BF317" s="324"/>
      <c r="BG317" s="324"/>
      <c r="BH317" s="324"/>
      <c r="BI317" s="324"/>
      <c r="BJ317" s="324"/>
      <c r="BK317" s="324"/>
      <c r="BL317" s="324"/>
      <c r="BM317" s="324"/>
      <c r="BN317" s="324"/>
      <c r="BO317" s="324"/>
      <c r="BP317" s="324"/>
      <c r="BQ317" s="324"/>
      <c r="BR317" s="324"/>
      <c r="BS317" s="324"/>
      <c r="BT317" s="324"/>
      <c r="BU317" s="324"/>
      <c r="BV317" s="324"/>
      <c r="BW317" s="324"/>
      <c r="BX317" s="324"/>
      <c r="BY317" s="324"/>
      <c r="BZ317" s="324"/>
      <c r="CA317" s="324"/>
      <c r="CB317" s="324"/>
      <c r="CC317" s="324"/>
      <c r="CD317" s="324"/>
      <c r="CE317" s="324"/>
      <c r="CF317" s="324"/>
      <c r="CG317" s="324"/>
      <c r="CH317" s="324"/>
      <c r="CI317" s="324"/>
      <c r="CJ317" s="324"/>
      <c r="CK317" s="324"/>
    </row>
    <row r="318" spans="1:89" ht="20.25" customHeight="1" x14ac:dyDescent="0.25">
      <c r="A318" s="322" t="s">
        <v>128</v>
      </c>
      <c r="B318" s="51"/>
      <c r="C318" s="93"/>
      <c r="D318" s="93"/>
      <c r="E318" s="93"/>
      <c r="F318" s="93"/>
      <c r="G318" s="324"/>
      <c r="H318" s="324"/>
      <c r="I318" s="324"/>
      <c r="J318" s="324"/>
      <c r="K318" s="324"/>
      <c r="L318" s="324"/>
      <c r="M318" s="324"/>
      <c r="N318" s="324"/>
      <c r="O318" s="324"/>
      <c r="P318" s="324"/>
      <c r="Q318" s="324"/>
      <c r="R318" s="324"/>
      <c r="S318" s="324"/>
      <c r="T318" s="324"/>
      <c r="U318" s="324"/>
      <c r="V318" s="324"/>
      <c r="W318" s="324"/>
      <c r="X318" s="324"/>
      <c r="Y318" s="324"/>
      <c r="Z318" s="324"/>
      <c r="AA318" s="324"/>
      <c r="AB318" s="324"/>
      <c r="AC318" s="324"/>
      <c r="AD318" s="324"/>
      <c r="AE318" s="324"/>
      <c r="AF318" s="324"/>
      <c r="AG318" s="324"/>
      <c r="AH318" s="324"/>
      <c r="AI318" s="324"/>
      <c r="AJ318" s="324"/>
      <c r="AK318" s="324"/>
      <c r="AL318" s="324"/>
      <c r="AM318" s="324"/>
      <c r="AN318" s="324"/>
      <c r="AO318" s="324"/>
      <c r="AP318" s="324"/>
      <c r="AQ318" s="324"/>
      <c r="AR318" s="324"/>
      <c r="AS318" s="324"/>
      <c r="AT318" s="324"/>
      <c r="AU318" s="324"/>
      <c r="AV318" s="324"/>
      <c r="AW318" s="324"/>
      <c r="AX318" s="324"/>
      <c r="AY318" s="324"/>
      <c r="AZ318" s="324"/>
      <c r="BA318" s="324"/>
      <c r="BB318" s="324"/>
      <c r="BC318" s="324"/>
      <c r="BD318" s="324"/>
      <c r="BE318" s="324"/>
      <c r="BF318" s="324"/>
      <c r="BG318" s="324"/>
      <c r="BH318" s="324"/>
      <c r="BI318" s="324"/>
      <c r="BJ318" s="324"/>
      <c r="BK318" s="324"/>
      <c r="BL318" s="324"/>
      <c r="BM318" s="324"/>
      <c r="BN318" s="324"/>
      <c r="BO318" s="324"/>
      <c r="BP318" s="324"/>
      <c r="BQ318" s="324"/>
      <c r="BR318" s="324"/>
      <c r="BS318" s="324"/>
      <c r="BT318" s="324"/>
      <c r="BU318" s="324"/>
      <c r="BV318" s="324"/>
      <c r="BW318" s="324"/>
      <c r="BX318" s="324"/>
      <c r="BY318" s="324"/>
      <c r="BZ318" s="324"/>
      <c r="CA318" s="324"/>
      <c r="CB318" s="324"/>
      <c r="CC318" s="324"/>
      <c r="CD318" s="324"/>
      <c r="CE318" s="324"/>
      <c r="CF318" s="324"/>
      <c r="CG318" s="324"/>
      <c r="CH318" s="324"/>
      <c r="CI318" s="324"/>
      <c r="CJ318" s="324"/>
      <c r="CK318" s="324"/>
    </row>
    <row r="319" spans="1:89" x14ac:dyDescent="0.25">
      <c r="A319" s="337" t="s">
        <v>5</v>
      </c>
      <c r="B319" s="51"/>
      <c r="C319" s="93"/>
      <c r="D319" s="93"/>
      <c r="E319" s="93"/>
      <c r="F319" s="93"/>
      <c r="G319" s="324"/>
      <c r="H319" s="324"/>
      <c r="I319" s="324"/>
      <c r="J319" s="324"/>
      <c r="K319" s="324"/>
      <c r="L319" s="324"/>
      <c r="M319" s="324"/>
      <c r="N319" s="324"/>
      <c r="O319" s="324"/>
      <c r="P319" s="324"/>
      <c r="Q319" s="324"/>
      <c r="R319" s="324"/>
      <c r="S319" s="324"/>
      <c r="T319" s="324"/>
      <c r="U319" s="324"/>
      <c r="V319" s="324"/>
      <c r="W319" s="324"/>
      <c r="X319" s="324"/>
      <c r="Y319" s="324"/>
      <c r="Z319" s="324"/>
      <c r="AA319" s="324"/>
      <c r="AB319" s="324"/>
      <c r="AC319" s="324"/>
      <c r="AD319" s="324"/>
      <c r="AE319" s="324"/>
      <c r="AF319" s="324"/>
      <c r="AG319" s="324"/>
      <c r="AH319" s="324"/>
      <c r="AI319" s="324"/>
      <c r="AJ319" s="324"/>
      <c r="AK319" s="324"/>
      <c r="AL319" s="324"/>
      <c r="AM319" s="324"/>
      <c r="AN319" s="324"/>
      <c r="AO319" s="324"/>
      <c r="AP319" s="324"/>
      <c r="AQ319" s="324"/>
      <c r="AR319" s="324"/>
      <c r="AS319" s="324"/>
      <c r="AT319" s="324"/>
      <c r="AU319" s="324"/>
      <c r="AV319" s="324"/>
      <c r="AW319" s="324"/>
      <c r="AX319" s="324"/>
      <c r="AY319" s="324"/>
      <c r="AZ319" s="324"/>
      <c r="BA319" s="324"/>
      <c r="BB319" s="324"/>
      <c r="BC319" s="324"/>
      <c r="BD319" s="324"/>
      <c r="BE319" s="324"/>
      <c r="BF319" s="324"/>
      <c r="BG319" s="324"/>
      <c r="BH319" s="324"/>
      <c r="BI319" s="324"/>
      <c r="BJ319" s="324"/>
      <c r="BK319" s="324"/>
      <c r="BL319" s="324"/>
      <c r="BM319" s="324"/>
      <c r="BN319" s="324"/>
      <c r="BO319" s="324"/>
      <c r="BP319" s="324"/>
      <c r="BQ319" s="324"/>
      <c r="BR319" s="324"/>
      <c r="BS319" s="324"/>
      <c r="BT319" s="324"/>
      <c r="BU319" s="324"/>
      <c r="BV319" s="324"/>
      <c r="BW319" s="324"/>
      <c r="BX319" s="324"/>
      <c r="BY319" s="324"/>
      <c r="BZ319" s="324"/>
      <c r="CA319" s="324"/>
      <c r="CB319" s="324"/>
      <c r="CC319" s="324"/>
      <c r="CD319" s="324"/>
      <c r="CE319" s="324"/>
      <c r="CF319" s="324"/>
      <c r="CG319" s="324"/>
      <c r="CH319" s="324"/>
      <c r="CI319" s="324"/>
      <c r="CJ319" s="324"/>
      <c r="CK319" s="324"/>
    </row>
    <row r="320" spans="1:89" x14ac:dyDescent="0.25">
      <c r="A320" s="35" t="s">
        <v>129</v>
      </c>
      <c r="B320" s="438">
        <v>340</v>
      </c>
      <c r="C320" s="93">
        <v>940</v>
      </c>
      <c r="D320" s="439">
        <v>15</v>
      </c>
      <c r="E320" s="93">
        <f>ROUND(F320/B320,0)</f>
        <v>41</v>
      </c>
      <c r="F320" s="93">
        <f>ROUND(C320*D320,0)</f>
        <v>14100</v>
      </c>
      <c r="G320" s="324"/>
      <c r="H320" s="324"/>
      <c r="I320" s="324"/>
      <c r="J320" s="324"/>
      <c r="K320" s="324"/>
      <c r="L320" s="324"/>
      <c r="M320" s="324"/>
      <c r="N320" s="324"/>
      <c r="O320" s="324"/>
      <c r="P320" s="324"/>
      <c r="Q320" s="324"/>
      <c r="R320" s="324"/>
      <c r="S320" s="324"/>
      <c r="T320" s="324"/>
      <c r="U320" s="324"/>
      <c r="V320" s="324"/>
      <c r="W320" s="324"/>
      <c r="X320" s="324"/>
      <c r="Y320" s="324"/>
      <c r="Z320" s="324"/>
      <c r="AA320" s="324"/>
      <c r="AB320" s="324"/>
      <c r="AC320" s="324"/>
      <c r="AD320" s="324"/>
      <c r="AE320" s="324"/>
      <c r="AF320" s="324"/>
      <c r="AG320" s="324"/>
      <c r="AH320" s="324"/>
      <c r="AI320" s="324"/>
      <c r="AJ320" s="324"/>
      <c r="AK320" s="324"/>
      <c r="AL320" s="324"/>
      <c r="AM320" s="324"/>
      <c r="AN320" s="324"/>
      <c r="AO320" s="324"/>
      <c r="AP320" s="324"/>
      <c r="AQ320" s="324"/>
      <c r="AR320" s="324"/>
      <c r="AS320" s="324"/>
      <c r="AT320" s="324"/>
      <c r="AU320" s="324"/>
      <c r="AV320" s="324"/>
      <c r="AW320" s="324"/>
      <c r="AX320" s="324"/>
      <c r="AY320" s="324"/>
      <c r="AZ320" s="324"/>
      <c r="BA320" s="324"/>
      <c r="BB320" s="324"/>
      <c r="BC320" s="324"/>
      <c r="BD320" s="324"/>
      <c r="BE320" s="324"/>
      <c r="BF320" s="324"/>
      <c r="BG320" s="324"/>
      <c r="BH320" s="324"/>
      <c r="BI320" s="324"/>
      <c r="BJ320" s="324"/>
      <c r="BK320" s="324"/>
      <c r="BL320" s="324"/>
      <c r="BM320" s="324"/>
      <c r="BN320" s="324"/>
      <c r="BO320" s="324"/>
      <c r="BP320" s="324"/>
      <c r="BQ320" s="324"/>
      <c r="BR320" s="324"/>
      <c r="BS320" s="324"/>
      <c r="BT320" s="324"/>
      <c r="BU320" s="324"/>
      <c r="BV320" s="324"/>
      <c r="BW320" s="324"/>
      <c r="BX320" s="324"/>
      <c r="BY320" s="324"/>
      <c r="BZ320" s="324"/>
      <c r="CA320" s="324"/>
      <c r="CB320" s="324"/>
      <c r="CC320" s="324"/>
      <c r="CD320" s="324"/>
      <c r="CE320" s="324"/>
      <c r="CF320" s="324"/>
      <c r="CG320" s="324"/>
      <c r="CH320" s="324"/>
      <c r="CI320" s="324"/>
      <c r="CJ320" s="324"/>
      <c r="CK320" s="324"/>
    </row>
    <row r="321" spans="1:89" x14ac:dyDescent="0.25">
      <c r="A321" s="35" t="s">
        <v>130</v>
      </c>
      <c r="B321" s="438">
        <v>340</v>
      </c>
      <c r="C321" s="93">
        <v>1175</v>
      </c>
      <c r="D321" s="439">
        <v>9.3000000000000007</v>
      </c>
      <c r="E321" s="93">
        <f>ROUND(F321/B321,0)</f>
        <v>32</v>
      </c>
      <c r="F321" s="93">
        <f>ROUND(C321*D321,0)</f>
        <v>10928</v>
      </c>
      <c r="G321" s="324"/>
      <c r="H321" s="324"/>
      <c r="I321" s="324"/>
      <c r="J321" s="324"/>
      <c r="K321" s="324"/>
      <c r="L321" s="324"/>
      <c r="M321" s="324"/>
      <c r="N321" s="324"/>
      <c r="O321" s="324"/>
      <c r="P321" s="324"/>
      <c r="Q321" s="324"/>
      <c r="R321" s="324"/>
      <c r="S321" s="324"/>
      <c r="T321" s="324"/>
      <c r="U321" s="324"/>
      <c r="V321" s="324"/>
      <c r="W321" s="324"/>
      <c r="X321" s="324"/>
      <c r="Y321" s="324"/>
      <c r="Z321" s="324"/>
      <c r="AA321" s="324"/>
      <c r="AB321" s="324"/>
      <c r="AC321" s="324"/>
      <c r="AD321" s="324"/>
      <c r="AE321" s="324"/>
      <c r="AF321" s="324"/>
      <c r="AG321" s="324"/>
      <c r="AH321" s="324"/>
      <c r="AI321" s="324"/>
      <c r="AJ321" s="324"/>
      <c r="AK321" s="324"/>
      <c r="AL321" s="324"/>
      <c r="AM321" s="324"/>
      <c r="AN321" s="324"/>
      <c r="AO321" s="324"/>
      <c r="AP321" s="324"/>
      <c r="AQ321" s="324"/>
      <c r="AR321" s="324"/>
      <c r="AS321" s="324"/>
      <c r="AT321" s="324"/>
      <c r="AU321" s="324"/>
      <c r="AV321" s="324"/>
      <c r="AW321" s="324"/>
      <c r="AX321" s="324"/>
      <c r="AY321" s="324"/>
      <c r="AZ321" s="324"/>
      <c r="BA321" s="324"/>
      <c r="BB321" s="324"/>
      <c r="BC321" s="324"/>
      <c r="BD321" s="324"/>
      <c r="BE321" s="324"/>
      <c r="BF321" s="324"/>
      <c r="BG321" s="324"/>
      <c r="BH321" s="324"/>
      <c r="BI321" s="324"/>
      <c r="BJ321" s="324"/>
      <c r="BK321" s="324"/>
      <c r="BL321" s="324"/>
      <c r="BM321" s="324"/>
      <c r="BN321" s="324"/>
      <c r="BO321" s="324"/>
      <c r="BP321" s="324"/>
      <c r="BQ321" s="324"/>
      <c r="BR321" s="324"/>
      <c r="BS321" s="324"/>
      <c r="BT321" s="324"/>
      <c r="BU321" s="324"/>
      <c r="BV321" s="324"/>
      <c r="BW321" s="324"/>
      <c r="BX321" s="324"/>
      <c r="BY321" s="324"/>
      <c r="BZ321" s="324"/>
      <c r="CA321" s="324"/>
      <c r="CB321" s="324"/>
      <c r="CC321" s="324"/>
      <c r="CD321" s="324"/>
      <c r="CE321" s="324"/>
      <c r="CF321" s="324"/>
      <c r="CG321" s="324"/>
      <c r="CH321" s="324"/>
      <c r="CI321" s="324"/>
      <c r="CJ321" s="324"/>
      <c r="CK321" s="324"/>
    </row>
    <row r="322" spans="1:89" s="324" customFormat="1" ht="17.25" customHeight="1" x14ac:dyDescent="0.2">
      <c r="A322" s="285" t="s">
        <v>6</v>
      </c>
      <c r="B322" s="51"/>
      <c r="C322" s="78">
        <f>C320+C321</f>
        <v>2115</v>
      </c>
      <c r="D322" s="470">
        <f>F322/C322</f>
        <v>11.833569739952718</v>
      </c>
      <c r="E322" s="78">
        <f>E320+E321</f>
        <v>73</v>
      </c>
      <c r="F322" s="78">
        <f>F320+F321</f>
        <v>25028</v>
      </c>
    </row>
    <row r="323" spans="1:89" s="324" customFormat="1" x14ac:dyDescent="0.25">
      <c r="A323" s="15" t="s">
        <v>198</v>
      </c>
      <c r="B323" s="77"/>
      <c r="C323" s="78"/>
      <c r="D323" s="93"/>
      <c r="E323" s="93"/>
      <c r="F323" s="93"/>
    </row>
    <row r="324" spans="1:89" s="324" customFormat="1" x14ac:dyDescent="0.25">
      <c r="A324" s="16" t="s">
        <v>146</v>
      </c>
      <c r="B324" s="77"/>
      <c r="C324" s="93">
        <f>C325+C326+C333+C341+C342+C343+C344+C345</f>
        <v>27000</v>
      </c>
      <c r="D324" s="93"/>
      <c r="E324" s="93"/>
      <c r="F324" s="93"/>
    </row>
    <row r="325" spans="1:89" s="324" customFormat="1" x14ac:dyDescent="0.25">
      <c r="A325" s="16" t="s">
        <v>192</v>
      </c>
      <c r="B325" s="77"/>
      <c r="C325" s="93"/>
      <c r="D325" s="93"/>
      <c r="E325" s="93"/>
      <c r="F325" s="93"/>
    </row>
    <row r="326" spans="1:89" s="324" customFormat="1" ht="30" x14ac:dyDescent="0.25">
      <c r="A326" s="16" t="s">
        <v>193</v>
      </c>
      <c r="B326" s="77"/>
      <c r="C326" s="110">
        <f>C327+C328+C329+C331</f>
        <v>0</v>
      </c>
      <c r="D326" s="93"/>
      <c r="E326" s="93"/>
      <c r="F326" s="93"/>
    </row>
    <row r="327" spans="1:89" s="324" customFormat="1" ht="30" x14ac:dyDescent="0.25">
      <c r="A327" s="16" t="s">
        <v>194</v>
      </c>
      <c r="B327" s="77"/>
      <c r="C327" s="110"/>
      <c r="D327" s="93"/>
      <c r="E327" s="93"/>
      <c r="F327" s="93"/>
    </row>
    <row r="328" spans="1:89" s="324" customFormat="1" ht="30" x14ac:dyDescent="0.25">
      <c r="A328" s="16" t="s">
        <v>195</v>
      </c>
      <c r="B328" s="77"/>
      <c r="C328" s="110"/>
      <c r="D328" s="93"/>
      <c r="E328" s="93"/>
      <c r="F328" s="93"/>
    </row>
    <row r="329" spans="1:89" s="324" customFormat="1" ht="45" x14ac:dyDescent="0.25">
      <c r="A329" s="16" t="s">
        <v>262</v>
      </c>
      <c r="B329" s="77"/>
      <c r="C329" s="110"/>
      <c r="D329" s="93"/>
      <c r="E329" s="93"/>
      <c r="F329" s="93"/>
    </row>
    <row r="330" spans="1:89" s="324" customFormat="1" x14ac:dyDescent="0.25">
      <c r="A330" s="197" t="s">
        <v>263</v>
      </c>
      <c r="B330" s="77"/>
      <c r="C330" s="110"/>
      <c r="D330" s="93"/>
      <c r="E330" s="93"/>
      <c r="F330" s="93"/>
    </row>
    <row r="331" spans="1:89" s="324" customFormat="1" ht="30" x14ac:dyDescent="0.25">
      <c r="A331" s="16" t="s">
        <v>264</v>
      </c>
      <c r="B331" s="77"/>
      <c r="C331" s="110"/>
      <c r="D331" s="93"/>
      <c r="E331" s="93"/>
      <c r="F331" s="93"/>
    </row>
    <row r="332" spans="1:89" s="324" customFormat="1" x14ac:dyDescent="0.25">
      <c r="A332" s="197" t="s">
        <v>263</v>
      </c>
      <c r="B332" s="77"/>
      <c r="C332" s="110"/>
      <c r="D332" s="93"/>
      <c r="E332" s="93"/>
      <c r="F332" s="93"/>
    </row>
    <row r="333" spans="1:89" s="324" customFormat="1" ht="30" x14ac:dyDescent="0.25">
      <c r="A333" s="16" t="s">
        <v>230</v>
      </c>
      <c r="B333" s="77"/>
      <c r="C333" s="110">
        <f>C334+C335+C337+C339</f>
        <v>0</v>
      </c>
      <c r="D333" s="93"/>
      <c r="E333" s="93"/>
      <c r="F333" s="93"/>
    </row>
    <row r="334" spans="1:89" s="324" customFormat="1" ht="30" x14ac:dyDescent="0.25">
      <c r="A334" s="16" t="s">
        <v>231</v>
      </c>
      <c r="B334" s="77"/>
      <c r="C334" s="110"/>
      <c r="D334" s="93"/>
      <c r="E334" s="93"/>
      <c r="F334" s="93"/>
    </row>
    <row r="335" spans="1:89" s="324" customFormat="1" ht="45" x14ac:dyDescent="0.25">
      <c r="A335" s="16" t="s">
        <v>265</v>
      </c>
      <c r="B335" s="77"/>
      <c r="C335" s="110"/>
      <c r="D335" s="93"/>
      <c r="E335" s="93"/>
      <c r="F335" s="93"/>
    </row>
    <row r="336" spans="1:89" s="324" customFormat="1" x14ac:dyDescent="0.25">
      <c r="A336" s="197" t="s">
        <v>263</v>
      </c>
      <c r="B336" s="77"/>
      <c r="C336" s="110"/>
      <c r="D336" s="93"/>
      <c r="E336" s="93"/>
      <c r="F336" s="93"/>
    </row>
    <row r="337" spans="1:6" s="324" customFormat="1" ht="45" x14ac:dyDescent="0.25">
      <c r="A337" s="16" t="s">
        <v>266</v>
      </c>
      <c r="B337" s="77"/>
      <c r="C337" s="110"/>
      <c r="D337" s="93"/>
      <c r="E337" s="93"/>
      <c r="F337" s="93"/>
    </row>
    <row r="338" spans="1:6" s="324" customFormat="1" x14ac:dyDescent="0.25">
      <c r="A338" s="197" t="s">
        <v>263</v>
      </c>
      <c r="B338" s="77"/>
      <c r="C338" s="110"/>
      <c r="D338" s="93"/>
      <c r="E338" s="93"/>
      <c r="F338" s="93"/>
    </row>
    <row r="339" spans="1:6" s="324" customFormat="1" ht="30" x14ac:dyDescent="0.25">
      <c r="A339" s="16" t="s">
        <v>232</v>
      </c>
      <c r="B339" s="77"/>
      <c r="C339" s="110"/>
      <c r="D339" s="93"/>
      <c r="E339" s="93"/>
      <c r="F339" s="93"/>
    </row>
    <row r="340" spans="1:6" s="324" customFormat="1" x14ac:dyDescent="0.25">
      <c r="A340" s="197" t="s">
        <v>263</v>
      </c>
      <c r="B340" s="77"/>
      <c r="C340" s="110"/>
      <c r="D340" s="93"/>
      <c r="E340" s="93"/>
      <c r="F340" s="93"/>
    </row>
    <row r="341" spans="1:6" s="324" customFormat="1" ht="30" x14ac:dyDescent="0.25">
      <c r="A341" s="16" t="s">
        <v>233</v>
      </c>
      <c r="B341" s="77"/>
      <c r="C341" s="110"/>
      <c r="D341" s="93"/>
      <c r="E341" s="93"/>
      <c r="F341" s="93"/>
    </row>
    <row r="342" spans="1:6" s="324" customFormat="1" ht="30" x14ac:dyDescent="0.25">
      <c r="A342" s="16" t="s">
        <v>234</v>
      </c>
      <c r="B342" s="77"/>
      <c r="C342" s="110"/>
      <c r="D342" s="93"/>
      <c r="E342" s="93"/>
      <c r="F342" s="93"/>
    </row>
    <row r="343" spans="1:6" s="324" customFormat="1" ht="30" x14ac:dyDescent="0.25">
      <c r="A343" s="16" t="s">
        <v>235</v>
      </c>
      <c r="B343" s="77"/>
      <c r="C343" s="110"/>
      <c r="D343" s="93"/>
      <c r="E343" s="93"/>
      <c r="F343" s="93"/>
    </row>
    <row r="344" spans="1:6" s="324" customFormat="1" x14ac:dyDescent="0.25">
      <c r="A344" s="16" t="s">
        <v>236</v>
      </c>
      <c r="B344" s="77"/>
      <c r="C344" s="93">
        <v>27000</v>
      </c>
      <c r="D344" s="93"/>
      <c r="E344" s="93"/>
      <c r="F344" s="93"/>
    </row>
    <row r="345" spans="1:6" s="324" customFormat="1" x14ac:dyDescent="0.25">
      <c r="A345" s="16" t="s">
        <v>271</v>
      </c>
      <c r="B345" s="77"/>
      <c r="C345" s="93"/>
      <c r="D345" s="93"/>
      <c r="E345" s="93"/>
      <c r="F345" s="93"/>
    </row>
    <row r="346" spans="1:6" s="324" customFormat="1" x14ac:dyDescent="0.25">
      <c r="A346" s="152" t="s">
        <v>282</v>
      </c>
      <c r="B346" s="77"/>
      <c r="C346" s="93"/>
      <c r="D346" s="93"/>
      <c r="E346" s="93"/>
      <c r="F346" s="93"/>
    </row>
    <row r="347" spans="1:6" s="324" customFormat="1" x14ac:dyDescent="0.25">
      <c r="A347" s="24" t="s">
        <v>144</v>
      </c>
      <c r="B347" s="77"/>
      <c r="C347" s="93"/>
      <c r="D347" s="93"/>
      <c r="E347" s="93"/>
      <c r="F347" s="93"/>
    </row>
    <row r="348" spans="1:6" s="324" customFormat="1" x14ac:dyDescent="0.25">
      <c r="A348" s="152" t="s">
        <v>191</v>
      </c>
      <c r="B348" s="6"/>
      <c r="C348" s="93"/>
      <c r="D348" s="93"/>
      <c r="E348" s="93"/>
      <c r="F348" s="93"/>
    </row>
    <row r="349" spans="1:6" s="324" customFormat="1" ht="30" x14ac:dyDescent="0.25">
      <c r="A349" s="24" t="s">
        <v>145</v>
      </c>
      <c r="B349" s="6"/>
      <c r="C349" s="93"/>
      <c r="D349" s="93"/>
      <c r="E349" s="93"/>
      <c r="F349" s="93"/>
    </row>
    <row r="350" spans="1:6" s="324" customFormat="1" x14ac:dyDescent="0.25">
      <c r="A350" s="153" t="s">
        <v>208</v>
      </c>
      <c r="B350" s="6"/>
      <c r="C350" s="93"/>
      <c r="D350" s="93"/>
      <c r="E350" s="93"/>
      <c r="F350" s="93"/>
    </row>
    <row r="351" spans="1:6" s="324" customFormat="1" x14ac:dyDescent="0.25">
      <c r="A351" s="229" t="s">
        <v>268</v>
      </c>
      <c r="B351" s="6"/>
      <c r="C351" s="93"/>
      <c r="D351" s="93"/>
      <c r="E351" s="93"/>
      <c r="F351" s="93"/>
    </row>
    <row r="352" spans="1:6" s="324" customFormat="1" x14ac:dyDescent="0.25">
      <c r="A352" s="17" t="s">
        <v>197</v>
      </c>
      <c r="B352" s="6"/>
      <c r="C352" s="78">
        <f>C324+ROUND(C347*3.2,0)+C349</f>
        <v>27000</v>
      </c>
      <c r="D352" s="93"/>
      <c r="E352" s="93"/>
      <c r="F352" s="93"/>
    </row>
    <row r="353" spans="1:89" s="324" customFormat="1" x14ac:dyDescent="0.25">
      <c r="A353" s="142" t="s">
        <v>147</v>
      </c>
      <c r="B353" s="93"/>
      <c r="C353" s="93"/>
      <c r="D353" s="93"/>
      <c r="E353" s="93"/>
      <c r="F353" s="93"/>
    </row>
    <row r="354" spans="1:89" s="324" customFormat="1" x14ac:dyDescent="0.25">
      <c r="A354" s="50" t="s">
        <v>33</v>
      </c>
      <c r="B354" s="93"/>
      <c r="C354" s="93">
        <v>120</v>
      </c>
      <c r="D354" s="93"/>
      <c r="E354" s="93"/>
      <c r="F354" s="93"/>
    </row>
    <row r="355" spans="1:89" s="324" customFormat="1" x14ac:dyDescent="0.25">
      <c r="A355" s="50" t="s">
        <v>21</v>
      </c>
      <c r="B355" s="93"/>
      <c r="C355" s="93">
        <v>2150</v>
      </c>
      <c r="D355" s="93"/>
      <c r="E355" s="93"/>
      <c r="F355" s="93"/>
    </row>
    <row r="356" spans="1:89" s="324" customFormat="1" ht="30" x14ac:dyDescent="0.25">
      <c r="A356" s="50" t="s">
        <v>213</v>
      </c>
      <c r="B356" s="93"/>
      <c r="C356" s="93">
        <v>900</v>
      </c>
      <c r="D356" s="93"/>
      <c r="E356" s="93"/>
      <c r="F356" s="93"/>
    </row>
    <row r="357" spans="1:89" s="324" customFormat="1" ht="30" x14ac:dyDescent="0.25">
      <c r="A357" s="50" t="s">
        <v>214</v>
      </c>
      <c r="B357" s="93"/>
      <c r="C357" s="93">
        <v>1600</v>
      </c>
      <c r="D357" s="93"/>
      <c r="E357" s="93"/>
      <c r="F357" s="93"/>
    </row>
    <row r="358" spans="1:89" s="324" customFormat="1" x14ac:dyDescent="0.25">
      <c r="A358" s="50" t="s">
        <v>61</v>
      </c>
      <c r="B358" s="93"/>
      <c r="C358" s="93">
        <v>2017</v>
      </c>
      <c r="D358" s="93"/>
      <c r="E358" s="93"/>
      <c r="F358" s="93"/>
    </row>
    <row r="359" spans="1:89" s="324" customFormat="1" x14ac:dyDescent="0.25">
      <c r="A359" s="50" t="s">
        <v>34</v>
      </c>
      <c r="B359" s="93"/>
      <c r="C359" s="93">
        <f>6750-1410</f>
        <v>5340</v>
      </c>
      <c r="D359" s="93"/>
      <c r="E359" s="93"/>
      <c r="F359" s="93"/>
    </row>
    <row r="360" spans="1:89" s="324" customFormat="1" x14ac:dyDescent="0.25">
      <c r="A360" s="72" t="s">
        <v>8</v>
      </c>
      <c r="B360" s="438"/>
      <c r="C360" s="78"/>
      <c r="D360" s="78"/>
      <c r="E360" s="78"/>
      <c r="F360" s="78"/>
    </row>
    <row r="361" spans="1:89" s="324" customFormat="1" x14ac:dyDescent="0.25">
      <c r="A361" s="20" t="s">
        <v>172</v>
      </c>
      <c r="B361" s="438"/>
      <c r="C361" s="78"/>
      <c r="D361" s="78"/>
      <c r="E361" s="78"/>
      <c r="F361" s="78"/>
    </row>
    <row r="362" spans="1:89" s="324" customFormat="1" x14ac:dyDescent="0.25">
      <c r="A362" s="52" t="s">
        <v>130</v>
      </c>
      <c r="B362" s="438">
        <v>330</v>
      </c>
      <c r="C362" s="93">
        <v>170</v>
      </c>
      <c r="D362" s="439">
        <v>5.7</v>
      </c>
      <c r="E362" s="93">
        <f>ROUND(F362/B362,0)</f>
        <v>3</v>
      </c>
      <c r="F362" s="93">
        <f>ROUND(C362*D362,0)</f>
        <v>969</v>
      </c>
    </row>
    <row r="363" spans="1:89" s="324" customFormat="1" x14ac:dyDescent="0.25">
      <c r="A363" s="70" t="s">
        <v>10</v>
      </c>
      <c r="B363" s="51"/>
      <c r="C363" s="243">
        <f>C362</f>
        <v>170</v>
      </c>
      <c r="D363" s="493">
        <f>F363/C363</f>
        <v>5.7</v>
      </c>
      <c r="E363" s="243">
        <f>E362</f>
        <v>3</v>
      </c>
      <c r="F363" s="243">
        <f>F362</f>
        <v>969</v>
      </c>
    </row>
    <row r="364" spans="1:89" s="324" customFormat="1" x14ac:dyDescent="0.25">
      <c r="A364" s="20" t="s">
        <v>23</v>
      </c>
      <c r="B364" s="438"/>
      <c r="C364" s="243"/>
      <c r="D364" s="493"/>
      <c r="E364" s="243"/>
      <c r="F364" s="243"/>
    </row>
    <row r="365" spans="1:89" s="324" customFormat="1" x14ac:dyDescent="0.25">
      <c r="A365" s="35" t="s">
        <v>13</v>
      </c>
      <c r="B365" s="438">
        <v>240</v>
      </c>
      <c r="C365" s="93">
        <v>600</v>
      </c>
      <c r="D365" s="439">
        <v>8</v>
      </c>
      <c r="E365" s="93">
        <f>ROUND(F365/B365,0)</f>
        <v>20</v>
      </c>
      <c r="F365" s="93">
        <f>ROUND(C365*D365,0)</f>
        <v>4800</v>
      </c>
    </row>
    <row r="366" spans="1:89" s="324" customFormat="1" x14ac:dyDescent="0.25">
      <c r="A366" s="494" t="s">
        <v>174</v>
      </c>
      <c r="B366" s="472"/>
      <c r="C366" s="243">
        <f>C365</f>
        <v>600</v>
      </c>
      <c r="D366" s="493">
        <f>D365</f>
        <v>8</v>
      </c>
      <c r="E366" s="243">
        <f>E365</f>
        <v>20</v>
      </c>
      <c r="F366" s="243">
        <f>F365</f>
        <v>4800</v>
      </c>
    </row>
    <row r="367" spans="1:89" s="324" customFormat="1" ht="14.25" customHeight="1" x14ac:dyDescent="0.2">
      <c r="A367" s="22" t="s">
        <v>141</v>
      </c>
      <c r="B367" s="51"/>
      <c r="C367" s="78">
        <f>C363+C366</f>
        <v>770</v>
      </c>
      <c r="D367" s="101">
        <f>F367/C367</f>
        <v>7.4922077922077923</v>
      </c>
      <c r="E367" s="78">
        <f>E363+E365</f>
        <v>23</v>
      </c>
      <c r="F367" s="78">
        <f>F363+F365</f>
        <v>5769</v>
      </c>
    </row>
    <row r="368" spans="1:89" s="463" customFormat="1" ht="15.75" customHeight="1" thickBot="1" x14ac:dyDescent="0.25">
      <c r="A368" s="495" t="s">
        <v>11</v>
      </c>
      <c r="B368" s="485"/>
      <c r="C368" s="485"/>
      <c r="D368" s="485"/>
      <c r="E368" s="485"/>
      <c r="F368" s="485"/>
      <c r="G368" s="324"/>
      <c r="H368" s="324"/>
      <c r="I368" s="324"/>
      <c r="J368" s="324"/>
      <c r="K368" s="324"/>
      <c r="L368" s="324"/>
      <c r="M368" s="324"/>
      <c r="N368" s="324"/>
      <c r="O368" s="324"/>
      <c r="P368" s="324"/>
      <c r="Q368" s="324"/>
      <c r="R368" s="324"/>
      <c r="S368" s="324"/>
      <c r="T368" s="324"/>
      <c r="U368" s="324"/>
      <c r="V368" s="324"/>
      <c r="W368" s="324"/>
      <c r="X368" s="324"/>
      <c r="Y368" s="324"/>
      <c r="Z368" s="324"/>
      <c r="AA368" s="324"/>
      <c r="AB368" s="324"/>
      <c r="AC368" s="324"/>
      <c r="AD368" s="324"/>
      <c r="AE368" s="324"/>
      <c r="AF368" s="324"/>
      <c r="AG368" s="324"/>
      <c r="AH368" s="324"/>
      <c r="AI368" s="324"/>
      <c r="AJ368" s="324"/>
      <c r="AK368" s="324"/>
      <c r="AL368" s="324"/>
      <c r="AM368" s="324"/>
      <c r="AN368" s="324"/>
      <c r="AO368" s="324"/>
      <c r="AP368" s="324"/>
      <c r="AQ368" s="324"/>
      <c r="AR368" s="324"/>
      <c r="AS368" s="324"/>
      <c r="AT368" s="324"/>
      <c r="AU368" s="324"/>
      <c r="AV368" s="324"/>
      <c r="AW368" s="324"/>
      <c r="AX368" s="324"/>
      <c r="AY368" s="324"/>
      <c r="AZ368" s="324"/>
      <c r="BA368" s="324"/>
      <c r="BB368" s="324"/>
      <c r="BC368" s="324"/>
      <c r="BD368" s="324"/>
      <c r="BE368" s="324"/>
      <c r="BF368" s="324"/>
      <c r="BG368" s="324"/>
      <c r="BH368" s="324"/>
      <c r="BI368" s="324"/>
      <c r="BJ368" s="324"/>
      <c r="BK368" s="324"/>
      <c r="BL368" s="324"/>
      <c r="BM368" s="324"/>
      <c r="BN368" s="324"/>
      <c r="BO368" s="324"/>
      <c r="BP368" s="324"/>
      <c r="BQ368" s="324"/>
      <c r="BR368" s="324"/>
      <c r="BS368" s="324"/>
      <c r="BT368" s="324"/>
      <c r="BU368" s="324"/>
      <c r="BV368" s="324"/>
      <c r="BW368" s="324"/>
      <c r="BX368" s="324"/>
      <c r="BY368" s="324"/>
      <c r="BZ368" s="324"/>
      <c r="CA368" s="324"/>
      <c r="CB368" s="324"/>
      <c r="CC368" s="324"/>
      <c r="CD368" s="324"/>
      <c r="CE368" s="324"/>
      <c r="CF368" s="324"/>
      <c r="CG368" s="324"/>
      <c r="CH368" s="324"/>
      <c r="CI368" s="324"/>
      <c r="CJ368" s="324"/>
      <c r="CK368" s="324"/>
    </row>
    <row r="369" spans="1:89" ht="20.25" hidden="1" customHeight="1" x14ac:dyDescent="0.25">
      <c r="A369" s="414" t="s">
        <v>115</v>
      </c>
      <c r="B369" s="496"/>
      <c r="C369" s="236"/>
      <c r="D369" s="236"/>
      <c r="E369" s="236"/>
      <c r="F369" s="236"/>
      <c r="G369" s="324"/>
      <c r="H369" s="324"/>
      <c r="I369" s="324"/>
      <c r="J369" s="324"/>
      <c r="K369" s="324"/>
      <c r="L369" s="324"/>
      <c r="M369" s="324"/>
      <c r="N369" s="324"/>
      <c r="O369" s="324"/>
      <c r="P369" s="324"/>
      <c r="Q369" s="324"/>
      <c r="R369" s="324"/>
      <c r="S369" s="324"/>
      <c r="T369" s="324"/>
      <c r="U369" s="324"/>
      <c r="V369" s="324"/>
      <c r="W369" s="324"/>
      <c r="X369" s="324"/>
      <c r="Y369" s="324"/>
      <c r="Z369" s="324"/>
      <c r="AA369" s="324"/>
      <c r="AB369" s="324"/>
      <c r="AC369" s="324"/>
      <c r="AD369" s="324"/>
      <c r="AE369" s="324"/>
      <c r="AF369" s="324"/>
      <c r="AG369" s="324"/>
      <c r="AH369" s="324"/>
      <c r="AI369" s="324"/>
      <c r="AJ369" s="324"/>
      <c r="AK369" s="324"/>
      <c r="AL369" s="324"/>
      <c r="AM369" s="324"/>
      <c r="AN369" s="324"/>
      <c r="AO369" s="324"/>
      <c r="AP369" s="324"/>
      <c r="AQ369" s="324"/>
      <c r="AR369" s="324"/>
      <c r="AS369" s="324"/>
      <c r="AT369" s="324"/>
      <c r="AU369" s="324"/>
      <c r="AV369" s="324"/>
      <c r="AW369" s="324"/>
      <c r="AX369" s="324"/>
      <c r="AY369" s="324"/>
      <c r="AZ369" s="324"/>
      <c r="BA369" s="324"/>
      <c r="BB369" s="324"/>
      <c r="BC369" s="324"/>
      <c r="BD369" s="324"/>
      <c r="BE369" s="324"/>
      <c r="BF369" s="324"/>
      <c r="BG369" s="324"/>
      <c r="BH369" s="324"/>
      <c r="BI369" s="324"/>
      <c r="BJ369" s="324"/>
      <c r="BK369" s="324"/>
      <c r="BL369" s="324"/>
      <c r="BM369" s="324"/>
      <c r="BN369" s="324"/>
      <c r="BO369" s="324"/>
      <c r="BP369" s="324"/>
      <c r="BQ369" s="324"/>
      <c r="BR369" s="324"/>
      <c r="BS369" s="324"/>
      <c r="BT369" s="324"/>
      <c r="BU369" s="324"/>
      <c r="BV369" s="324"/>
      <c r="BW369" s="324"/>
      <c r="BX369" s="324"/>
      <c r="BY369" s="324"/>
      <c r="BZ369" s="324"/>
      <c r="CA369" s="324"/>
      <c r="CB369" s="324"/>
      <c r="CC369" s="324"/>
      <c r="CD369" s="324"/>
      <c r="CE369" s="324"/>
      <c r="CF369" s="324"/>
      <c r="CG369" s="324"/>
      <c r="CH369" s="324"/>
      <c r="CI369" s="324"/>
      <c r="CJ369" s="324"/>
      <c r="CK369" s="324"/>
    </row>
    <row r="370" spans="1:89" ht="18.75" hidden="1" customHeight="1" x14ac:dyDescent="0.25">
      <c r="A370" s="337" t="s">
        <v>5</v>
      </c>
      <c r="B370" s="51"/>
      <c r="C370" s="93"/>
      <c r="D370" s="93"/>
      <c r="E370" s="93"/>
      <c r="F370" s="93"/>
      <c r="G370" s="324"/>
      <c r="H370" s="324"/>
      <c r="I370" s="324"/>
      <c r="J370" s="324"/>
      <c r="K370" s="324"/>
      <c r="L370" s="324"/>
      <c r="M370" s="324"/>
      <c r="N370" s="324"/>
      <c r="O370" s="324"/>
      <c r="P370" s="324"/>
      <c r="Q370" s="324"/>
      <c r="R370" s="324"/>
      <c r="S370" s="324"/>
      <c r="T370" s="324"/>
      <c r="U370" s="324"/>
      <c r="V370" s="324"/>
      <c r="W370" s="324"/>
      <c r="X370" s="324"/>
      <c r="Y370" s="324"/>
      <c r="Z370" s="324"/>
      <c r="AA370" s="324"/>
      <c r="AB370" s="324"/>
      <c r="AC370" s="324"/>
      <c r="AD370" s="324"/>
      <c r="AE370" s="324"/>
      <c r="AF370" s="324"/>
      <c r="AG370" s="324"/>
      <c r="AH370" s="324"/>
      <c r="AI370" s="324"/>
      <c r="AJ370" s="324"/>
      <c r="AK370" s="324"/>
      <c r="AL370" s="324"/>
      <c r="AM370" s="324"/>
      <c r="AN370" s="324"/>
      <c r="AO370" s="324"/>
      <c r="AP370" s="324"/>
      <c r="AQ370" s="324"/>
      <c r="AR370" s="324"/>
      <c r="AS370" s="324"/>
      <c r="AT370" s="324"/>
      <c r="AU370" s="324"/>
      <c r="AV370" s="324"/>
      <c r="AW370" s="324"/>
      <c r="AX370" s="324"/>
      <c r="AY370" s="324"/>
      <c r="AZ370" s="324"/>
      <c r="BA370" s="324"/>
      <c r="BB370" s="324"/>
      <c r="BC370" s="324"/>
      <c r="BD370" s="324"/>
      <c r="BE370" s="324"/>
      <c r="BF370" s="324"/>
      <c r="BG370" s="324"/>
      <c r="BH370" s="324"/>
      <c r="BI370" s="324"/>
      <c r="BJ370" s="324"/>
      <c r="BK370" s="324"/>
      <c r="BL370" s="324"/>
      <c r="BM370" s="324"/>
      <c r="BN370" s="324"/>
      <c r="BO370" s="324"/>
      <c r="BP370" s="324"/>
      <c r="BQ370" s="324"/>
      <c r="BR370" s="324"/>
      <c r="BS370" s="324"/>
      <c r="BT370" s="324"/>
      <c r="BU370" s="324"/>
      <c r="BV370" s="324"/>
      <c r="BW370" s="324"/>
      <c r="BX370" s="324"/>
      <c r="BY370" s="324"/>
      <c r="BZ370" s="324"/>
      <c r="CA370" s="324"/>
      <c r="CB370" s="324"/>
      <c r="CC370" s="324"/>
      <c r="CD370" s="324"/>
      <c r="CE370" s="324"/>
      <c r="CF370" s="324"/>
      <c r="CG370" s="324"/>
      <c r="CH370" s="324"/>
      <c r="CI370" s="324"/>
      <c r="CJ370" s="324"/>
      <c r="CK370" s="324"/>
    </row>
    <row r="371" spans="1:89" hidden="1" x14ac:dyDescent="0.25">
      <c r="A371" s="35" t="s">
        <v>51</v>
      </c>
      <c r="B371" s="438">
        <v>320</v>
      </c>
      <c r="C371" s="93">
        <v>1368</v>
      </c>
      <c r="D371" s="439">
        <v>9.4</v>
      </c>
      <c r="E371" s="93">
        <f t="shared" ref="E371:E376" si="5">ROUND(F371/B371,0)</f>
        <v>40</v>
      </c>
      <c r="F371" s="93">
        <f t="shared" ref="F371:F376" si="6">ROUND(C371*D371,0)</f>
        <v>12859</v>
      </c>
      <c r="G371" s="324"/>
      <c r="H371" s="324"/>
      <c r="I371" s="324"/>
      <c r="J371" s="324"/>
      <c r="K371" s="324"/>
      <c r="L371" s="324"/>
      <c r="M371" s="324"/>
      <c r="N371" s="324"/>
      <c r="O371" s="324"/>
      <c r="P371" s="324"/>
      <c r="Q371" s="324"/>
      <c r="R371" s="324"/>
      <c r="S371" s="324"/>
      <c r="T371" s="324"/>
      <c r="U371" s="324"/>
      <c r="V371" s="324"/>
      <c r="W371" s="324"/>
      <c r="X371" s="324"/>
      <c r="Y371" s="324"/>
      <c r="Z371" s="324"/>
      <c r="AA371" s="324"/>
      <c r="AB371" s="324"/>
      <c r="AC371" s="324"/>
      <c r="AD371" s="324"/>
      <c r="AE371" s="324"/>
      <c r="AF371" s="324"/>
      <c r="AG371" s="324"/>
      <c r="AH371" s="324"/>
      <c r="AI371" s="324"/>
      <c r="AJ371" s="324"/>
      <c r="AK371" s="324"/>
      <c r="AL371" s="324"/>
      <c r="AM371" s="324"/>
      <c r="AN371" s="324"/>
      <c r="AO371" s="324"/>
      <c r="AP371" s="324"/>
      <c r="AQ371" s="324"/>
      <c r="AR371" s="324"/>
      <c r="AS371" s="324"/>
      <c r="AT371" s="324"/>
      <c r="AU371" s="324"/>
      <c r="AV371" s="324"/>
      <c r="AW371" s="324"/>
      <c r="AX371" s="324"/>
      <c r="AY371" s="324"/>
      <c r="AZ371" s="324"/>
      <c r="BA371" s="324"/>
      <c r="BB371" s="324"/>
      <c r="BC371" s="324"/>
      <c r="BD371" s="324"/>
      <c r="BE371" s="324"/>
      <c r="BF371" s="324"/>
      <c r="BG371" s="324"/>
      <c r="BH371" s="324"/>
      <c r="BI371" s="324"/>
      <c r="BJ371" s="324"/>
      <c r="BK371" s="324"/>
      <c r="BL371" s="324"/>
      <c r="BM371" s="324"/>
      <c r="BN371" s="324"/>
      <c r="BO371" s="324"/>
      <c r="BP371" s="324"/>
      <c r="BQ371" s="324"/>
      <c r="BR371" s="324"/>
      <c r="BS371" s="324"/>
      <c r="BT371" s="324"/>
      <c r="BU371" s="324"/>
      <c r="BV371" s="324"/>
      <c r="BW371" s="324"/>
      <c r="BX371" s="324"/>
      <c r="BY371" s="324"/>
      <c r="BZ371" s="324"/>
      <c r="CA371" s="324"/>
      <c r="CB371" s="324"/>
      <c r="CC371" s="324"/>
      <c r="CD371" s="324"/>
      <c r="CE371" s="324"/>
      <c r="CF371" s="324"/>
      <c r="CG371" s="324"/>
      <c r="CH371" s="324"/>
      <c r="CI371" s="324"/>
      <c r="CJ371" s="324"/>
      <c r="CK371" s="324"/>
    </row>
    <row r="372" spans="1:89" hidden="1" x14ac:dyDescent="0.25">
      <c r="A372" s="35" t="s">
        <v>81</v>
      </c>
      <c r="B372" s="438">
        <v>320</v>
      </c>
      <c r="C372" s="93">
        <v>126</v>
      </c>
      <c r="D372" s="487">
        <v>13</v>
      </c>
      <c r="E372" s="93">
        <f t="shared" si="5"/>
        <v>5</v>
      </c>
      <c r="F372" s="93">
        <f t="shared" si="6"/>
        <v>1638</v>
      </c>
      <c r="G372" s="324"/>
      <c r="H372" s="324"/>
      <c r="I372" s="324"/>
      <c r="J372" s="324"/>
      <c r="K372" s="324"/>
      <c r="L372" s="324"/>
      <c r="M372" s="324"/>
      <c r="N372" s="324"/>
      <c r="O372" s="324"/>
      <c r="P372" s="324"/>
      <c r="Q372" s="324"/>
      <c r="R372" s="324"/>
      <c r="S372" s="324"/>
      <c r="T372" s="324"/>
      <c r="U372" s="324"/>
      <c r="V372" s="324"/>
      <c r="W372" s="324"/>
      <c r="X372" s="324"/>
      <c r="Y372" s="324"/>
      <c r="Z372" s="324"/>
      <c r="AA372" s="324"/>
      <c r="AB372" s="324"/>
      <c r="AC372" s="324"/>
      <c r="AD372" s="324"/>
      <c r="AE372" s="324"/>
      <c r="AF372" s="324"/>
      <c r="AG372" s="324"/>
      <c r="AH372" s="324"/>
      <c r="AI372" s="324"/>
      <c r="AJ372" s="324"/>
      <c r="AK372" s="324"/>
      <c r="AL372" s="324"/>
      <c r="AM372" s="324"/>
      <c r="AN372" s="324"/>
      <c r="AO372" s="324"/>
      <c r="AP372" s="324"/>
      <c r="AQ372" s="324"/>
      <c r="AR372" s="324"/>
      <c r="AS372" s="324"/>
      <c r="AT372" s="324"/>
      <c r="AU372" s="324"/>
      <c r="AV372" s="324"/>
      <c r="AW372" s="324"/>
      <c r="AX372" s="324"/>
      <c r="AY372" s="324"/>
      <c r="AZ372" s="324"/>
      <c r="BA372" s="324"/>
      <c r="BB372" s="324"/>
      <c r="BC372" s="324"/>
      <c r="BD372" s="324"/>
      <c r="BE372" s="324"/>
      <c r="BF372" s="324"/>
      <c r="BG372" s="324"/>
      <c r="BH372" s="324"/>
      <c r="BI372" s="324"/>
      <c r="BJ372" s="324"/>
      <c r="BK372" s="324"/>
      <c r="BL372" s="324"/>
      <c r="BM372" s="324"/>
      <c r="BN372" s="324"/>
      <c r="BO372" s="324"/>
      <c r="BP372" s="324"/>
      <c r="BQ372" s="324"/>
      <c r="BR372" s="324"/>
      <c r="BS372" s="324"/>
      <c r="BT372" s="324"/>
      <c r="BU372" s="324"/>
      <c r="BV372" s="324"/>
      <c r="BW372" s="324"/>
      <c r="BX372" s="324"/>
      <c r="BY372" s="324"/>
      <c r="BZ372" s="324"/>
      <c r="CA372" s="324"/>
      <c r="CB372" s="324"/>
      <c r="CC372" s="324"/>
      <c r="CD372" s="324"/>
      <c r="CE372" s="324"/>
      <c r="CF372" s="324"/>
      <c r="CG372" s="324"/>
      <c r="CH372" s="324"/>
      <c r="CI372" s="324"/>
      <c r="CJ372" s="324"/>
      <c r="CK372" s="324"/>
    </row>
    <row r="373" spans="1:89" ht="15.75" hidden="1" customHeight="1" x14ac:dyDescent="0.25">
      <c r="A373" s="497" t="s">
        <v>123</v>
      </c>
      <c r="B373" s="438">
        <v>320</v>
      </c>
      <c r="C373" s="93">
        <v>630</v>
      </c>
      <c r="D373" s="486">
        <v>15</v>
      </c>
      <c r="E373" s="93">
        <f t="shared" si="5"/>
        <v>30</v>
      </c>
      <c r="F373" s="93">
        <f t="shared" si="6"/>
        <v>9450</v>
      </c>
      <c r="G373" s="324"/>
      <c r="H373" s="324"/>
      <c r="I373" s="324"/>
      <c r="J373" s="324"/>
      <c r="K373" s="324"/>
      <c r="L373" s="324"/>
      <c r="M373" s="324"/>
      <c r="N373" s="324"/>
      <c r="O373" s="324"/>
      <c r="P373" s="324"/>
      <c r="Q373" s="324"/>
      <c r="R373" s="324"/>
      <c r="S373" s="324"/>
      <c r="T373" s="324"/>
      <c r="U373" s="324"/>
      <c r="V373" s="324"/>
      <c r="W373" s="324"/>
      <c r="X373" s="324"/>
      <c r="Y373" s="324"/>
      <c r="Z373" s="324"/>
      <c r="AA373" s="324"/>
      <c r="AB373" s="324"/>
      <c r="AC373" s="324"/>
      <c r="AD373" s="324"/>
      <c r="AE373" s="324"/>
      <c r="AF373" s="324"/>
      <c r="AG373" s="324"/>
      <c r="AH373" s="324"/>
      <c r="AI373" s="324"/>
      <c r="AJ373" s="324"/>
      <c r="AK373" s="324"/>
      <c r="AL373" s="324"/>
      <c r="AM373" s="324"/>
      <c r="AN373" s="324"/>
      <c r="AO373" s="324"/>
      <c r="AP373" s="324"/>
      <c r="AQ373" s="324"/>
      <c r="AR373" s="324"/>
      <c r="AS373" s="324"/>
      <c r="AT373" s="324"/>
      <c r="AU373" s="324"/>
      <c r="AV373" s="324"/>
      <c r="AW373" s="324"/>
      <c r="AX373" s="324"/>
      <c r="AY373" s="324"/>
      <c r="AZ373" s="324"/>
      <c r="BA373" s="324"/>
      <c r="BB373" s="324"/>
      <c r="BC373" s="324"/>
      <c r="BD373" s="324"/>
      <c r="BE373" s="324"/>
      <c r="BF373" s="324"/>
      <c r="BG373" s="324"/>
      <c r="BH373" s="324"/>
      <c r="BI373" s="324"/>
      <c r="BJ373" s="324"/>
      <c r="BK373" s="324"/>
      <c r="BL373" s="324"/>
      <c r="BM373" s="324"/>
      <c r="BN373" s="324"/>
      <c r="BO373" s="324"/>
      <c r="BP373" s="324"/>
      <c r="BQ373" s="324"/>
      <c r="BR373" s="324"/>
      <c r="BS373" s="324"/>
      <c r="BT373" s="324"/>
      <c r="BU373" s="324"/>
      <c r="BV373" s="324"/>
      <c r="BW373" s="324"/>
      <c r="BX373" s="324"/>
      <c r="BY373" s="324"/>
      <c r="BZ373" s="324"/>
      <c r="CA373" s="324"/>
      <c r="CB373" s="324"/>
      <c r="CC373" s="324"/>
      <c r="CD373" s="324"/>
      <c r="CE373" s="324"/>
      <c r="CF373" s="324"/>
      <c r="CG373" s="324"/>
      <c r="CH373" s="324"/>
      <c r="CI373" s="324"/>
      <c r="CJ373" s="324"/>
      <c r="CK373" s="324"/>
    </row>
    <row r="374" spans="1:89" hidden="1" x14ac:dyDescent="0.25">
      <c r="A374" s="35" t="s">
        <v>16</v>
      </c>
      <c r="B374" s="438">
        <v>320</v>
      </c>
      <c r="C374" s="93">
        <v>534</v>
      </c>
      <c r="D374" s="486">
        <v>10.5</v>
      </c>
      <c r="E374" s="93">
        <f t="shared" si="5"/>
        <v>18</v>
      </c>
      <c r="F374" s="93">
        <f t="shared" si="6"/>
        <v>5607</v>
      </c>
      <c r="G374" s="324"/>
      <c r="H374" s="324"/>
      <c r="I374" s="324"/>
      <c r="J374" s="324"/>
      <c r="K374" s="324"/>
      <c r="L374" s="324"/>
      <c r="M374" s="324"/>
      <c r="N374" s="324"/>
      <c r="O374" s="324"/>
      <c r="P374" s="324"/>
      <c r="Q374" s="324"/>
      <c r="R374" s="324"/>
      <c r="S374" s="324"/>
      <c r="T374" s="324"/>
      <c r="U374" s="324"/>
      <c r="V374" s="324"/>
      <c r="W374" s="324"/>
      <c r="X374" s="324"/>
      <c r="Y374" s="324"/>
      <c r="Z374" s="324"/>
      <c r="AA374" s="324"/>
      <c r="AB374" s="324"/>
      <c r="AC374" s="324"/>
      <c r="AD374" s="324"/>
      <c r="AE374" s="324"/>
      <c r="AF374" s="324"/>
      <c r="AG374" s="324"/>
      <c r="AH374" s="324"/>
      <c r="AI374" s="324"/>
      <c r="AJ374" s="324"/>
      <c r="AK374" s="324"/>
      <c r="AL374" s="324"/>
      <c r="AM374" s="324"/>
      <c r="AN374" s="324"/>
      <c r="AO374" s="324"/>
      <c r="AP374" s="324"/>
      <c r="AQ374" s="324"/>
      <c r="AR374" s="324"/>
      <c r="AS374" s="324"/>
      <c r="AT374" s="324"/>
      <c r="AU374" s="324"/>
      <c r="AV374" s="324"/>
      <c r="AW374" s="324"/>
      <c r="AX374" s="324"/>
      <c r="AY374" s="324"/>
      <c r="AZ374" s="324"/>
      <c r="BA374" s="324"/>
      <c r="BB374" s="324"/>
      <c r="BC374" s="324"/>
      <c r="BD374" s="324"/>
      <c r="BE374" s="324"/>
      <c r="BF374" s="324"/>
      <c r="BG374" s="324"/>
      <c r="BH374" s="324"/>
      <c r="BI374" s="324"/>
      <c r="BJ374" s="324"/>
      <c r="BK374" s="324"/>
      <c r="BL374" s="324"/>
      <c r="BM374" s="324"/>
      <c r="BN374" s="324"/>
      <c r="BO374" s="324"/>
      <c r="BP374" s="324"/>
      <c r="BQ374" s="324"/>
      <c r="BR374" s="324"/>
      <c r="BS374" s="324"/>
      <c r="BT374" s="324"/>
      <c r="BU374" s="324"/>
      <c r="BV374" s="324"/>
      <c r="BW374" s="324"/>
      <c r="BX374" s="324"/>
      <c r="BY374" s="324"/>
      <c r="BZ374" s="324"/>
      <c r="CA374" s="324"/>
      <c r="CB374" s="324"/>
      <c r="CC374" s="324"/>
      <c r="CD374" s="324"/>
      <c r="CE374" s="324"/>
      <c r="CF374" s="324"/>
      <c r="CG374" s="324"/>
      <c r="CH374" s="324"/>
      <c r="CI374" s="324"/>
      <c r="CJ374" s="324"/>
      <c r="CK374" s="324"/>
    </row>
    <row r="375" spans="1:89" hidden="1" x14ac:dyDescent="0.25">
      <c r="A375" s="35" t="s">
        <v>74</v>
      </c>
      <c r="B375" s="438">
        <v>320</v>
      </c>
      <c r="C375" s="93">
        <v>189</v>
      </c>
      <c r="D375" s="439">
        <v>12.7</v>
      </c>
      <c r="E375" s="93">
        <f t="shared" si="5"/>
        <v>8</v>
      </c>
      <c r="F375" s="93">
        <f t="shared" si="6"/>
        <v>2400</v>
      </c>
      <c r="G375" s="324"/>
      <c r="H375" s="324"/>
      <c r="I375" s="324"/>
      <c r="J375" s="324"/>
      <c r="K375" s="324"/>
      <c r="L375" s="324"/>
      <c r="M375" s="324"/>
      <c r="N375" s="324"/>
      <c r="O375" s="324"/>
      <c r="P375" s="324"/>
      <c r="Q375" s="324"/>
      <c r="R375" s="324"/>
      <c r="S375" s="324"/>
      <c r="T375" s="324"/>
      <c r="U375" s="324"/>
      <c r="V375" s="324"/>
      <c r="W375" s="324"/>
      <c r="X375" s="324"/>
      <c r="Y375" s="324"/>
      <c r="Z375" s="324"/>
      <c r="AA375" s="324"/>
      <c r="AB375" s="324"/>
      <c r="AC375" s="324"/>
      <c r="AD375" s="324"/>
      <c r="AE375" s="324"/>
      <c r="AF375" s="324"/>
      <c r="AG375" s="324"/>
      <c r="AH375" s="324"/>
      <c r="AI375" s="324"/>
      <c r="AJ375" s="324"/>
      <c r="AK375" s="324"/>
      <c r="AL375" s="324"/>
      <c r="AM375" s="324"/>
      <c r="AN375" s="324"/>
      <c r="AO375" s="324"/>
      <c r="AP375" s="324"/>
      <c r="AQ375" s="324"/>
      <c r="AR375" s="324"/>
      <c r="AS375" s="324"/>
      <c r="AT375" s="324"/>
      <c r="AU375" s="324"/>
      <c r="AV375" s="324"/>
      <c r="AW375" s="324"/>
      <c r="AX375" s="324"/>
      <c r="AY375" s="324"/>
      <c r="AZ375" s="324"/>
      <c r="BA375" s="324"/>
      <c r="BB375" s="324"/>
      <c r="BC375" s="324"/>
      <c r="BD375" s="324"/>
      <c r="BE375" s="324"/>
      <c r="BF375" s="324"/>
      <c r="BG375" s="324"/>
      <c r="BH375" s="324"/>
      <c r="BI375" s="324"/>
      <c r="BJ375" s="324"/>
      <c r="BK375" s="324"/>
      <c r="BL375" s="324"/>
      <c r="BM375" s="324"/>
      <c r="BN375" s="324"/>
      <c r="BO375" s="324"/>
      <c r="BP375" s="324"/>
      <c r="BQ375" s="324"/>
      <c r="BR375" s="324"/>
      <c r="BS375" s="324"/>
      <c r="BT375" s="324"/>
      <c r="BU375" s="324"/>
      <c r="BV375" s="324"/>
      <c r="BW375" s="324"/>
      <c r="BX375" s="324"/>
      <c r="BY375" s="324"/>
      <c r="BZ375" s="324"/>
      <c r="CA375" s="324"/>
      <c r="CB375" s="324"/>
      <c r="CC375" s="324"/>
      <c r="CD375" s="324"/>
      <c r="CE375" s="324"/>
      <c r="CF375" s="324"/>
      <c r="CG375" s="324"/>
      <c r="CH375" s="324"/>
      <c r="CI375" s="324"/>
      <c r="CJ375" s="324"/>
      <c r="CK375" s="324"/>
    </row>
    <row r="376" spans="1:89" hidden="1" x14ac:dyDescent="0.25">
      <c r="A376" s="35" t="s">
        <v>131</v>
      </c>
      <c r="B376" s="438">
        <v>320</v>
      </c>
      <c r="C376" s="93">
        <v>280</v>
      </c>
      <c r="D376" s="439">
        <v>14</v>
      </c>
      <c r="E376" s="93">
        <f t="shared" si="5"/>
        <v>12</v>
      </c>
      <c r="F376" s="93">
        <f t="shared" si="6"/>
        <v>3920</v>
      </c>
      <c r="G376" s="324"/>
      <c r="H376" s="324"/>
      <c r="I376" s="324"/>
      <c r="J376" s="324"/>
      <c r="K376" s="324"/>
      <c r="L376" s="324"/>
      <c r="M376" s="324"/>
      <c r="N376" s="324"/>
      <c r="O376" s="324"/>
      <c r="P376" s="324"/>
      <c r="Q376" s="324"/>
      <c r="R376" s="324"/>
      <c r="S376" s="324"/>
      <c r="T376" s="324"/>
      <c r="U376" s="324"/>
      <c r="V376" s="324"/>
      <c r="W376" s="324"/>
      <c r="X376" s="324"/>
      <c r="Y376" s="324"/>
      <c r="Z376" s="324"/>
      <c r="AA376" s="324"/>
      <c r="AB376" s="324"/>
      <c r="AC376" s="324"/>
      <c r="AD376" s="324"/>
      <c r="AE376" s="324"/>
      <c r="AF376" s="324"/>
      <c r="AG376" s="324"/>
      <c r="AH376" s="324"/>
      <c r="AI376" s="324"/>
      <c r="AJ376" s="324"/>
      <c r="AK376" s="324"/>
      <c r="AL376" s="324"/>
      <c r="AM376" s="324"/>
      <c r="AN376" s="324"/>
      <c r="AO376" s="324"/>
      <c r="AP376" s="324"/>
      <c r="AQ376" s="324"/>
      <c r="AR376" s="324"/>
      <c r="AS376" s="324"/>
      <c r="AT376" s="324"/>
      <c r="AU376" s="324"/>
      <c r="AV376" s="324"/>
      <c r="AW376" s="324"/>
      <c r="AX376" s="324"/>
      <c r="AY376" s="324"/>
      <c r="AZ376" s="324"/>
      <c r="BA376" s="324"/>
      <c r="BB376" s="324"/>
      <c r="BC376" s="324"/>
      <c r="BD376" s="324"/>
      <c r="BE376" s="324"/>
      <c r="BF376" s="324"/>
      <c r="BG376" s="324"/>
      <c r="BH376" s="324"/>
      <c r="BI376" s="324"/>
      <c r="BJ376" s="324"/>
      <c r="BK376" s="324"/>
      <c r="BL376" s="324"/>
      <c r="BM376" s="324"/>
      <c r="BN376" s="324"/>
      <c r="BO376" s="324"/>
      <c r="BP376" s="324"/>
      <c r="BQ376" s="324"/>
      <c r="BR376" s="324"/>
      <c r="BS376" s="324"/>
      <c r="BT376" s="324"/>
      <c r="BU376" s="324"/>
      <c r="BV376" s="324"/>
      <c r="BW376" s="324"/>
      <c r="BX376" s="324"/>
      <c r="BY376" s="324"/>
      <c r="BZ376" s="324"/>
      <c r="CA376" s="324"/>
      <c r="CB376" s="324"/>
      <c r="CC376" s="324"/>
      <c r="CD376" s="324"/>
      <c r="CE376" s="324"/>
      <c r="CF376" s="324"/>
      <c r="CG376" s="324"/>
      <c r="CH376" s="324"/>
      <c r="CI376" s="324"/>
      <c r="CJ376" s="324"/>
      <c r="CK376" s="324"/>
    </row>
    <row r="377" spans="1:89" s="324" customFormat="1" ht="15" hidden="1" customHeight="1" x14ac:dyDescent="0.2">
      <c r="A377" s="285" t="s">
        <v>6</v>
      </c>
      <c r="B377" s="51"/>
      <c r="C377" s="78">
        <f>SUM(C371:C376)</f>
        <v>3127</v>
      </c>
      <c r="D377" s="101">
        <f>F377/C377</f>
        <v>11.472337703869524</v>
      </c>
      <c r="E377" s="78">
        <f>SUM(E371:E376)</f>
        <v>113</v>
      </c>
      <c r="F377" s="78">
        <f>SUM(F371:F376)</f>
        <v>35874</v>
      </c>
    </row>
    <row r="378" spans="1:89" s="324" customFormat="1" hidden="1" x14ac:dyDescent="0.25">
      <c r="A378" s="15" t="s">
        <v>199</v>
      </c>
      <c r="B378" s="51"/>
      <c r="C378" s="93"/>
      <c r="D378" s="93"/>
      <c r="E378" s="93"/>
      <c r="F378" s="93"/>
    </row>
    <row r="379" spans="1:89" s="324" customFormat="1" hidden="1" x14ac:dyDescent="0.25">
      <c r="A379" s="16" t="s">
        <v>146</v>
      </c>
      <c r="B379" s="123"/>
      <c r="C379" s="93">
        <f>C380+C381+C382+C383</f>
        <v>24392</v>
      </c>
      <c r="D379" s="93"/>
      <c r="E379" s="93"/>
      <c r="F379" s="93"/>
    </row>
    <row r="380" spans="1:89" s="324" customFormat="1" hidden="1" x14ac:dyDescent="0.25">
      <c r="A380" s="16" t="s">
        <v>192</v>
      </c>
      <c r="B380" s="6"/>
      <c r="C380" s="93">
        <v>5300</v>
      </c>
      <c r="D380" s="93"/>
      <c r="E380" s="93"/>
      <c r="F380" s="93"/>
    </row>
    <row r="381" spans="1:89" s="324" customFormat="1" ht="30" hidden="1" x14ac:dyDescent="0.25">
      <c r="A381" s="16" t="s">
        <v>227</v>
      </c>
      <c r="B381" s="6"/>
      <c r="C381" s="93">
        <v>7542</v>
      </c>
      <c r="D381" s="93"/>
      <c r="E381" s="93"/>
      <c r="F381" s="93"/>
    </row>
    <row r="382" spans="1:89" s="324" customFormat="1" ht="30" hidden="1" x14ac:dyDescent="0.25">
      <c r="A382" s="16" t="s">
        <v>228</v>
      </c>
      <c r="B382" s="6"/>
      <c r="C382" s="93">
        <v>1000</v>
      </c>
      <c r="D382" s="93"/>
      <c r="E382" s="93"/>
      <c r="F382" s="93"/>
    </row>
    <row r="383" spans="1:89" s="324" customFormat="1" hidden="1" x14ac:dyDescent="0.25">
      <c r="A383" s="16" t="s">
        <v>229</v>
      </c>
      <c r="B383" s="6"/>
      <c r="C383" s="93">
        <v>10550</v>
      </c>
      <c r="D383" s="93"/>
      <c r="E383" s="93"/>
      <c r="F383" s="93"/>
    </row>
    <row r="384" spans="1:89" s="324" customFormat="1" hidden="1" x14ac:dyDescent="0.25">
      <c r="A384" s="24" t="s">
        <v>144</v>
      </c>
      <c r="B384" s="6"/>
      <c r="C384" s="93">
        <v>85200</v>
      </c>
      <c r="D384" s="93"/>
      <c r="E384" s="93"/>
      <c r="F384" s="93"/>
    </row>
    <row r="385" spans="1:6" s="324" customFormat="1" hidden="1" x14ac:dyDescent="0.25">
      <c r="A385" s="152" t="s">
        <v>191</v>
      </c>
      <c r="B385" s="6"/>
      <c r="C385" s="93"/>
      <c r="D385" s="93"/>
      <c r="E385" s="93"/>
      <c r="F385" s="93"/>
    </row>
    <row r="386" spans="1:6" s="324" customFormat="1" hidden="1" x14ac:dyDescent="0.25">
      <c r="A386" s="17" t="s">
        <v>165</v>
      </c>
      <c r="B386" s="6"/>
      <c r="C386" s="78">
        <f>C379+ROUND(C384*3.2,0)</f>
        <v>297032</v>
      </c>
      <c r="D386" s="93"/>
      <c r="E386" s="93"/>
      <c r="F386" s="93"/>
    </row>
    <row r="387" spans="1:6" s="324" customFormat="1" hidden="1" x14ac:dyDescent="0.25">
      <c r="A387" s="15" t="s">
        <v>198</v>
      </c>
      <c r="B387" s="77"/>
      <c r="C387" s="78"/>
      <c r="D387" s="93"/>
      <c r="E387" s="93"/>
      <c r="F387" s="93"/>
    </row>
    <row r="388" spans="1:6" s="324" customFormat="1" hidden="1" x14ac:dyDescent="0.25">
      <c r="A388" s="16" t="s">
        <v>146</v>
      </c>
      <c r="B388" s="77"/>
      <c r="C388" s="93">
        <f>C389+C390+C397+C405+C406+C407+C408+C409</f>
        <v>129203</v>
      </c>
      <c r="D388" s="93"/>
      <c r="E388" s="93"/>
      <c r="F388" s="93"/>
    </row>
    <row r="389" spans="1:6" s="324" customFormat="1" hidden="1" x14ac:dyDescent="0.25">
      <c r="A389" s="16" t="s">
        <v>192</v>
      </c>
      <c r="B389" s="77"/>
      <c r="C389" s="93"/>
      <c r="D389" s="93"/>
      <c r="E389" s="93"/>
      <c r="F389" s="93"/>
    </row>
    <row r="390" spans="1:6" s="324" customFormat="1" ht="30" hidden="1" x14ac:dyDescent="0.25">
      <c r="A390" s="16" t="s">
        <v>193</v>
      </c>
      <c r="B390" s="77"/>
      <c r="C390" s="110">
        <f>C391+C392+C393+C395</f>
        <v>4708</v>
      </c>
      <c r="D390" s="93"/>
      <c r="E390" s="93"/>
      <c r="F390" s="93"/>
    </row>
    <row r="391" spans="1:6" s="324" customFormat="1" ht="30" hidden="1" x14ac:dyDescent="0.25">
      <c r="A391" s="16" t="s">
        <v>194</v>
      </c>
      <c r="B391" s="77"/>
      <c r="C391" s="110"/>
      <c r="D391" s="93"/>
      <c r="E391" s="93"/>
      <c r="F391" s="93"/>
    </row>
    <row r="392" spans="1:6" s="324" customFormat="1" ht="30" hidden="1" x14ac:dyDescent="0.25">
      <c r="A392" s="16" t="s">
        <v>195</v>
      </c>
      <c r="B392" s="77"/>
      <c r="C392" s="110"/>
      <c r="D392" s="93"/>
      <c r="E392" s="93"/>
      <c r="F392" s="93"/>
    </row>
    <row r="393" spans="1:6" s="324" customFormat="1" ht="45" hidden="1" x14ac:dyDescent="0.25">
      <c r="A393" s="16" t="s">
        <v>262</v>
      </c>
      <c r="B393" s="77"/>
      <c r="C393" s="110">
        <v>850</v>
      </c>
      <c r="D393" s="93"/>
      <c r="E393" s="93"/>
      <c r="F393" s="93"/>
    </row>
    <row r="394" spans="1:6" s="324" customFormat="1" hidden="1" x14ac:dyDescent="0.25">
      <c r="A394" s="197" t="s">
        <v>263</v>
      </c>
      <c r="B394" s="77"/>
      <c r="C394" s="110">
        <v>100</v>
      </c>
      <c r="D394" s="93"/>
      <c r="E394" s="93"/>
      <c r="F394" s="93"/>
    </row>
    <row r="395" spans="1:6" s="324" customFormat="1" ht="30" hidden="1" x14ac:dyDescent="0.25">
      <c r="A395" s="16" t="s">
        <v>264</v>
      </c>
      <c r="B395" s="77"/>
      <c r="C395" s="110">
        <v>3858</v>
      </c>
      <c r="D395" s="93"/>
      <c r="E395" s="93"/>
      <c r="F395" s="93"/>
    </row>
    <row r="396" spans="1:6" s="324" customFormat="1" hidden="1" x14ac:dyDescent="0.25">
      <c r="A396" s="197" t="s">
        <v>263</v>
      </c>
      <c r="B396" s="77"/>
      <c r="C396" s="110">
        <v>433</v>
      </c>
      <c r="D396" s="93"/>
      <c r="E396" s="93"/>
      <c r="F396" s="93"/>
    </row>
    <row r="397" spans="1:6" s="324" customFormat="1" ht="30" hidden="1" x14ac:dyDescent="0.25">
      <c r="A397" s="16" t="s">
        <v>230</v>
      </c>
      <c r="B397" s="77"/>
      <c r="C397" s="110">
        <f>C398+C399+C401+C403</f>
        <v>124495</v>
      </c>
      <c r="D397" s="93"/>
      <c r="E397" s="93"/>
      <c r="F397" s="93"/>
    </row>
    <row r="398" spans="1:6" s="324" customFormat="1" ht="30" hidden="1" x14ac:dyDescent="0.25">
      <c r="A398" s="16" t="s">
        <v>231</v>
      </c>
      <c r="B398" s="77"/>
      <c r="C398" s="110"/>
      <c r="D398" s="93"/>
      <c r="E398" s="93"/>
      <c r="F398" s="93"/>
    </row>
    <row r="399" spans="1:6" s="324" customFormat="1" ht="45" hidden="1" x14ac:dyDescent="0.25">
      <c r="A399" s="16" t="s">
        <v>265</v>
      </c>
      <c r="B399" s="77"/>
      <c r="C399" s="110">
        <v>93995</v>
      </c>
      <c r="D399" s="93"/>
      <c r="E399" s="93"/>
      <c r="F399" s="93"/>
    </row>
    <row r="400" spans="1:6" s="324" customFormat="1" hidden="1" x14ac:dyDescent="0.25">
      <c r="A400" s="197" t="s">
        <v>263</v>
      </c>
      <c r="B400" s="77"/>
      <c r="C400" s="110">
        <v>27514</v>
      </c>
      <c r="D400" s="93"/>
      <c r="E400" s="93"/>
      <c r="F400" s="93"/>
    </row>
    <row r="401" spans="1:6" s="324" customFormat="1" ht="45" hidden="1" x14ac:dyDescent="0.25">
      <c r="A401" s="16" t="s">
        <v>266</v>
      </c>
      <c r="B401" s="77"/>
      <c r="C401" s="110">
        <v>30500</v>
      </c>
      <c r="D401" s="93"/>
      <c r="E401" s="93"/>
      <c r="F401" s="93"/>
    </row>
    <row r="402" spans="1:6" s="324" customFormat="1" hidden="1" x14ac:dyDescent="0.25">
      <c r="A402" s="197" t="s">
        <v>263</v>
      </c>
      <c r="B402" s="77"/>
      <c r="C402" s="110">
        <v>20100</v>
      </c>
      <c r="D402" s="93"/>
      <c r="E402" s="93"/>
      <c r="F402" s="93"/>
    </row>
    <row r="403" spans="1:6" s="324" customFormat="1" ht="30" hidden="1" x14ac:dyDescent="0.25">
      <c r="A403" s="16" t="s">
        <v>232</v>
      </c>
      <c r="B403" s="77"/>
      <c r="C403" s="110"/>
      <c r="D403" s="93"/>
      <c r="E403" s="93"/>
      <c r="F403" s="93"/>
    </row>
    <row r="404" spans="1:6" s="324" customFormat="1" hidden="1" x14ac:dyDescent="0.25">
      <c r="A404" s="197" t="s">
        <v>263</v>
      </c>
      <c r="B404" s="77"/>
      <c r="C404" s="110"/>
      <c r="D404" s="93"/>
      <c r="E404" s="93"/>
      <c r="F404" s="93"/>
    </row>
    <row r="405" spans="1:6" s="324" customFormat="1" ht="30" hidden="1" x14ac:dyDescent="0.25">
      <c r="A405" s="16" t="s">
        <v>233</v>
      </c>
      <c r="B405" s="77"/>
      <c r="C405" s="110"/>
      <c r="D405" s="93"/>
      <c r="E405" s="93"/>
      <c r="F405" s="93"/>
    </row>
    <row r="406" spans="1:6" s="324" customFormat="1" ht="30" hidden="1" x14ac:dyDescent="0.25">
      <c r="A406" s="16" t="s">
        <v>234</v>
      </c>
      <c r="B406" s="77"/>
      <c r="C406" s="110"/>
      <c r="D406" s="93"/>
      <c r="E406" s="93"/>
      <c r="F406" s="93"/>
    </row>
    <row r="407" spans="1:6" s="324" customFormat="1" ht="30" hidden="1" x14ac:dyDescent="0.25">
      <c r="A407" s="16" t="s">
        <v>235</v>
      </c>
      <c r="B407" s="77"/>
      <c r="C407" s="110"/>
      <c r="D407" s="93"/>
      <c r="E407" s="93"/>
      <c r="F407" s="93"/>
    </row>
    <row r="408" spans="1:6" s="324" customFormat="1" hidden="1" x14ac:dyDescent="0.25">
      <c r="A408" s="16" t="s">
        <v>236</v>
      </c>
      <c r="B408" s="77"/>
      <c r="C408" s="93"/>
      <c r="D408" s="93"/>
      <c r="E408" s="93"/>
      <c r="F408" s="93"/>
    </row>
    <row r="409" spans="1:6" s="324" customFormat="1" hidden="1" x14ac:dyDescent="0.25">
      <c r="A409" s="16" t="s">
        <v>271</v>
      </c>
      <c r="B409" s="77"/>
      <c r="C409" s="93"/>
      <c r="D409" s="93"/>
      <c r="E409" s="93"/>
      <c r="F409" s="93"/>
    </row>
    <row r="410" spans="1:6" s="324" customFormat="1" hidden="1" x14ac:dyDescent="0.25">
      <c r="A410" s="152" t="s">
        <v>282</v>
      </c>
      <c r="B410" s="77"/>
      <c r="C410" s="93"/>
      <c r="D410" s="93"/>
      <c r="E410" s="93"/>
      <c r="F410" s="93"/>
    </row>
    <row r="411" spans="1:6" s="324" customFormat="1" hidden="1" x14ac:dyDescent="0.25">
      <c r="A411" s="24" t="s">
        <v>144</v>
      </c>
      <c r="B411" s="77"/>
      <c r="C411" s="93"/>
      <c r="D411" s="93"/>
      <c r="E411" s="93"/>
      <c r="F411" s="93"/>
    </row>
    <row r="412" spans="1:6" s="324" customFormat="1" hidden="1" x14ac:dyDescent="0.25">
      <c r="A412" s="152" t="s">
        <v>191</v>
      </c>
      <c r="B412" s="77"/>
      <c r="C412" s="93"/>
      <c r="D412" s="93"/>
      <c r="E412" s="93"/>
      <c r="F412" s="93"/>
    </row>
    <row r="413" spans="1:6" s="324" customFormat="1" ht="30" hidden="1" x14ac:dyDescent="0.25">
      <c r="A413" s="24" t="s">
        <v>145</v>
      </c>
      <c r="B413" s="77"/>
      <c r="C413" s="93">
        <v>28027</v>
      </c>
      <c r="D413" s="93"/>
      <c r="E413" s="93"/>
      <c r="F413" s="93"/>
    </row>
    <row r="414" spans="1:6" s="324" customFormat="1" hidden="1" x14ac:dyDescent="0.25">
      <c r="A414" s="153" t="s">
        <v>208</v>
      </c>
      <c r="B414" s="77"/>
      <c r="C414" s="93">
        <v>5100</v>
      </c>
      <c r="D414" s="93"/>
      <c r="E414" s="93"/>
      <c r="F414" s="93"/>
    </row>
    <row r="415" spans="1:6" s="324" customFormat="1" hidden="1" x14ac:dyDescent="0.25">
      <c r="A415" s="229" t="s">
        <v>268</v>
      </c>
      <c r="B415" s="77"/>
      <c r="C415" s="93">
        <v>500</v>
      </c>
      <c r="D415" s="93"/>
      <c r="E415" s="93"/>
      <c r="F415" s="93"/>
    </row>
    <row r="416" spans="1:6" s="324" customFormat="1" hidden="1" x14ac:dyDescent="0.25">
      <c r="A416" s="17" t="s">
        <v>197</v>
      </c>
      <c r="B416" s="77"/>
      <c r="C416" s="78">
        <f>C388+ROUND(C411*3.2,0)+C413</f>
        <v>157230</v>
      </c>
      <c r="D416" s="93"/>
      <c r="E416" s="93"/>
      <c r="F416" s="93"/>
    </row>
    <row r="417" spans="1:89" s="324" customFormat="1" hidden="1" x14ac:dyDescent="0.25">
      <c r="A417" s="239" t="s">
        <v>196</v>
      </c>
      <c r="B417" s="77"/>
      <c r="C417" s="78">
        <f>C386+C416</f>
        <v>454262</v>
      </c>
      <c r="D417" s="93"/>
      <c r="E417" s="93"/>
      <c r="F417" s="93"/>
    </row>
    <row r="418" spans="1:89" s="324" customFormat="1" hidden="1" x14ac:dyDescent="0.25">
      <c r="A418" s="142" t="s">
        <v>147</v>
      </c>
      <c r="B418" s="123"/>
      <c r="C418" s="78"/>
      <c r="D418" s="93"/>
      <c r="E418" s="93"/>
      <c r="F418" s="93"/>
    </row>
    <row r="419" spans="1:89" s="324" customFormat="1" hidden="1" x14ac:dyDescent="0.25">
      <c r="A419" s="35" t="s">
        <v>40</v>
      </c>
      <c r="B419" s="123"/>
      <c r="C419" s="93">
        <v>76863</v>
      </c>
      <c r="D419" s="93"/>
      <c r="E419" s="93"/>
      <c r="F419" s="93"/>
    </row>
    <row r="420" spans="1:89" s="324" customFormat="1" ht="31.5" hidden="1" customHeight="1" x14ac:dyDescent="0.25">
      <c r="A420" s="50" t="s">
        <v>187</v>
      </c>
      <c r="B420" s="123"/>
      <c r="C420" s="93">
        <v>7000</v>
      </c>
      <c r="D420" s="93"/>
      <c r="E420" s="93"/>
      <c r="F420" s="93"/>
    </row>
    <row r="421" spans="1:89" s="324" customFormat="1" ht="16.5" hidden="1" customHeight="1" x14ac:dyDescent="0.25">
      <c r="A421" s="50" t="s">
        <v>67</v>
      </c>
      <c r="B421" s="123"/>
      <c r="C421" s="93">
        <v>5977</v>
      </c>
      <c r="D421" s="93"/>
      <c r="E421" s="93"/>
      <c r="F421" s="93"/>
    </row>
    <row r="422" spans="1:89" hidden="1" x14ac:dyDescent="0.25">
      <c r="A422" s="72" t="s">
        <v>8</v>
      </c>
      <c r="B422" s="438"/>
      <c r="C422" s="93"/>
      <c r="D422" s="93"/>
      <c r="E422" s="93"/>
      <c r="F422" s="93"/>
      <c r="G422" s="324"/>
      <c r="H422" s="324"/>
      <c r="I422" s="324"/>
      <c r="J422" s="324"/>
      <c r="K422" s="324"/>
      <c r="L422" s="324"/>
      <c r="M422" s="324"/>
      <c r="N422" s="324"/>
      <c r="O422" s="324"/>
      <c r="P422" s="324"/>
      <c r="Q422" s="324"/>
      <c r="R422" s="324"/>
      <c r="S422" s="324"/>
      <c r="T422" s="324"/>
      <c r="U422" s="324"/>
      <c r="V422" s="324"/>
      <c r="W422" s="324"/>
      <c r="X422" s="324"/>
      <c r="Y422" s="324"/>
      <c r="Z422" s="324"/>
      <c r="AA422" s="324"/>
      <c r="AB422" s="324"/>
      <c r="AC422" s="324"/>
      <c r="AD422" s="324"/>
      <c r="AE422" s="324"/>
      <c r="AF422" s="324"/>
      <c r="AG422" s="324"/>
      <c r="AH422" s="324"/>
      <c r="AI422" s="324"/>
      <c r="AJ422" s="324"/>
      <c r="AK422" s="324"/>
      <c r="AL422" s="324"/>
      <c r="AM422" s="324"/>
      <c r="AN422" s="324"/>
      <c r="AO422" s="324"/>
      <c r="AP422" s="324"/>
      <c r="AQ422" s="324"/>
      <c r="AR422" s="324"/>
      <c r="AS422" s="324"/>
      <c r="AT422" s="324"/>
      <c r="AU422" s="324"/>
      <c r="AV422" s="324"/>
      <c r="AW422" s="324"/>
      <c r="AX422" s="324"/>
      <c r="AY422" s="324"/>
      <c r="AZ422" s="324"/>
      <c r="BA422" s="324"/>
      <c r="BB422" s="324"/>
      <c r="BC422" s="324"/>
      <c r="BD422" s="324"/>
      <c r="BE422" s="324"/>
      <c r="BF422" s="324"/>
      <c r="BG422" s="324"/>
      <c r="BH422" s="324"/>
      <c r="BI422" s="324"/>
      <c r="BJ422" s="324"/>
      <c r="BK422" s="324"/>
      <c r="BL422" s="324"/>
      <c r="BM422" s="324"/>
      <c r="BN422" s="324"/>
      <c r="BO422" s="324"/>
      <c r="BP422" s="324"/>
      <c r="BQ422" s="324"/>
      <c r="BR422" s="324"/>
      <c r="BS422" s="324"/>
      <c r="BT422" s="324"/>
      <c r="BU422" s="324"/>
      <c r="BV422" s="324"/>
      <c r="BW422" s="324"/>
      <c r="BX422" s="324"/>
      <c r="BY422" s="324"/>
      <c r="BZ422" s="324"/>
      <c r="CA422" s="324"/>
      <c r="CB422" s="324"/>
      <c r="CC422" s="324"/>
      <c r="CD422" s="324"/>
      <c r="CE422" s="324"/>
      <c r="CF422" s="324"/>
      <c r="CG422" s="324"/>
      <c r="CH422" s="324"/>
      <c r="CI422" s="324"/>
      <c r="CJ422" s="324"/>
      <c r="CK422" s="324"/>
    </row>
    <row r="423" spans="1:89" hidden="1" x14ac:dyDescent="0.25">
      <c r="A423" s="20" t="s">
        <v>172</v>
      </c>
      <c r="B423" s="438"/>
      <c r="C423" s="93"/>
      <c r="D423" s="93"/>
      <c r="E423" s="93"/>
      <c r="F423" s="93"/>
      <c r="G423" s="324"/>
      <c r="H423" s="324"/>
      <c r="I423" s="324"/>
      <c r="J423" s="324"/>
      <c r="K423" s="324"/>
      <c r="L423" s="324"/>
      <c r="M423" s="324"/>
      <c r="N423" s="324"/>
      <c r="O423" s="324"/>
      <c r="P423" s="324"/>
      <c r="Q423" s="324"/>
      <c r="R423" s="324"/>
      <c r="S423" s="324"/>
      <c r="T423" s="324"/>
      <c r="U423" s="324"/>
      <c r="V423" s="324"/>
      <c r="W423" s="324"/>
      <c r="X423" s="324"/>
      <c r="Y423" s="324"/>
      <c r="Z423" s="324"/>
      <c r="AA423" s="324"/>
      <c r="AB423" s="324"/>
      <c r="AC423" s="324"/>
      <c r="AD423" s="324"/>
      <c r="AE423" s="324"/>
      <c r="AF423" s="324"/>
      <c r="AG423" s="324"/>
      <c r="AH423" s="324"/>
      <c r="AI423" s="324"/>
      <c r="AJ423" s="324"/>
      <c r="AK423" s="324"/>
      <c r="AL423" s="324"/>
      <c r="AM423" s="324"/>
      <c r="AN423" s="324"/>
      <c r="AO423" s="324"/>
      <c r="AP423" s="324"/>
      <c r="AQ423" s="324"/>
      <c r="AR423" s="324"/>
      <c r="AS423" s="324"/>
      <c r="AT423" s="324"/>
      <c r="AU423" s="324"/>
      <c r="AV423" s="324"/>
      <c r="AW423" s="324"/>
      <c r="AX423" s="324"/>
      <c r="AY423" s="324"/>
      <c r="AZ423" s="324"/>
      <c r="BA423" s="324"/>
      <c r="BB423" s="324"/>
      <c r="BC423" s="324"/>
      <c r="BD423" s="324"/>
      <c r="BE423" s="324"/>
      <c r="BF423" s="324"/>
      <c r="BG423" s="324"/>
      <c r="BH423" s="324"/>
      <c r="BI423" s="324"/>
      <c r="BJ423" s="324"/>
      <c r="BK423" s="324"/>
      <c r="BL423" s="324"/>
      <c r="BM423" s="324"/>
      <c r="BN423" s="324"/>
      <c r="BO423" s="324"/>
      <c r="BP423" s="324"/>
      <c r="BQ423" s="324"/>
      <c r="BR423" s="324"/>
      <c r="BS423" s="324"/>
      <c r="BT423" s="324"/>
      <c r="BU423" s="324"/>
      <c r="BV423" s="324"/>
      <c r="BW423" s="324"/>
      <c r="BX423" s="324"/>
      <c r="BY423" s="324"/>
      <c r="BZ423" s="324"/>
      <c r="CA423" s="324"/>
      <c r="CB423" s="324"/>
      <c r="CC423" s="324"/>
      <c r="CD423" s="324"/>
      <c r="CE423" s="324"/>
      <c r="CF423" s="324"/>
      <c r="CG423" s="324"/>
      <c r="CH423" s="324"/>
      <c r="CI423" s="324"/>
      <c r="CJ423" s="324"/>
      <c r="CK423" s="324"/>
    </row>
    <row r="424" spans="1:89" hidden="1" x14ac:dyDescent="0.25">
      <c r="A424" s="52" t="s">
        <v>51</v>
      </c>
      <c r="B424" s="438">
        <v>300</v>
      </c>
      <c r="C424" s="93">
        <v>274</v>
      </c>
      <c r="D424" s="439">
        <v>10</v>
      </c>
      <c r="E424" s="93">
        <f>ROUND(F424/B424,0)</f>
        <v>9</v>
      </c>
      <c r="F424" s="93">
        <f>ROUND(C424*D424,0)</f>
        <v>2740</v>
      </c>
      <c r="G424" s="324"/>
      <c r="H424" s="324"/>
      <c r="I424" s="324"/>
      <c r="J424" s="324"/>
      <c r="K424" s="324"/>
      <c r="L424" s="324"/>
      <c r="M424" s="324"/>
      <c r="N424" s="324"/>
      <c r="O424" s="324"/>
      <c r="P424" s="324"/>
      <c r="Q424" s="324"/>
      <c r="R424" s="324"/>
      <c r="S424" s="324"/>
      <c r="T424" s="324"/>
      <c r="U424" s="324"/>
      <c r="V424" s="324"/>
      <c r="W424" s="324"/>
      <c r="X424" s="324"/>
      <c r="Y424" s="324"/>
      <c r="Z424" s="324"/>
      <c r="AA424" s="324"/>
      <c r="AB424" s="324"/>
      <c r="AC424" s="324"/>
      <c r="AD424" s="324"/>
      <c r="AE424" s="324"/>
      <c r="AF424" s="324"/>
      <c r="AG424" s="324"/>
      <c r="AH424" s="324"/>
      <c r="AI424" s="324"/>
      <c r="AJ424" s="324"/>
      <c r="AK424" s="324"/>
      <c r="AL424" s="324"/>
      <c r="AM424" s="324"/>
      <c r="AN424" s="324"/>
      <c r="AO424" s="324"/>
      <c r="AP424" s="324"/>
      <c r="AQ424" s="324"/>
      <c r="AR424" s="324"/>
      <c r="AS424" s="324"/>
      <c r="AT424" s="324"/>
      <c r="AU424" s="324"/>
      <c r="AV424" s="324"/>
      <c r="AW424" s="324"/>
      <c r="AX424" s="324"/>
      <c r="AY424" s="324"/>
      <c r="AZ424" s="324"/>
      <c r="BA424" s="324"/>
      <c r="BB424" s="324"/>
      <c r="BC424" s="324"/>
      <c r="BD424" s="324"/>
      <c r="BE424" s="324"/>
      <c r="BF424" s="324"/>
      <c r="BG424" s="324"/>
      <c r="BH424" s="324"/>
      <c r="BI424" s="324"/>
      <c r="BJ424" s="324"/>
      <c r="BK424" s="324"/>
      <c r="BL424" s="324"/>
      <c r="BM424" s="324"/>
      <c r="BN424" s="324"/>
      <c r="BO424" s="324"/>
      <c r="BP424" s="324"/>
      <c r="BQ424" s="324"/>
      <c r="BR424" s="324"/>
      <c r="BS424" s="324"/>
      <c r="BT424" s="324"/>
      <c r="BU424" s="324"/>
      <c r="BV424" s="324"/>
      <c r="BW424" s="324"/>
      <c r="BX424" s="324"/>
      <c r="BY424" s="324"/>
      <c r="BZ424" s="324"/>
      <c r="CA424" s="324"/>
      <c r="CB424" s="324"/>
      <c r="CC424" s="324"/>
      <c r="CD424" s="324"/>
      <c r="CE424" s="324"/>
      <c r="CF424" s="324"/>
      <c r="CG424" s="324"/>
      <c r="CH424" s="324"/>
      <c r="CI424" s="324"/>
      <c r="CJ424" s="324"/>
      <c r="CK424" s="324"/>
    </row>
    <row r="425" spans="1:89" hidden="1" x14ac:dyDescent="0.25">
      <c r="A425" s="20" t="s">
        <v>10</v>
      </c>
      <c r="B425" s="438"/>
      <c r="C425" s="243">
        <f>C424</f>
        <v>274</v>
      </c>
      <c r="D425" s="460">
        <f>D424</f>
        <v>10</v>
      </c>
      <c r="E425" s="243">
        <f>E424</f>
        <v>9</v>
      </c>
      <c r="F425" s="243">
        <f>F424</f>
        <v>2740</v>
      </c>
      <c r="G425" s="324"/>
      <c r="H425" s="324"/>
      <c r="I425" s="324"/>
      <c r="J425" s="324"/>
      <c r="K425" s="324"/>
      <c r="L425" s="324"/>
      <c r="M425" s="324"/>
      <c r="N425" s="324"/>
      <c r="O425" s="324"/>
      <c r="P425" s="324"/>
      <c r="Q425" s="324"/>
      <c r="R425" s="324"/>
      <c r="S425" s="324"/>
      <c r="T425" s="324"/>
      <c r="U425" s="324"/>
      <c r="V425" s="324"/>
      <c r="W425" s="324"/>
      <c r="X425" s="324"/>
      <c r="Y425" s="324"/>
      <c r="Z425" s="324"/>
      <c r="AA425" s="324"/>
      <c r="AB425" s="324"/>
      <c r="AC425" s="324"/>
      <c r="AD425" s="324"/>
      <c r="AE425" s="324"/>
      <c r="AF425" s="324"/>
      <c r="AG425" s="324"/>
      <c r="AH425" s="324"/>
      <c r="AI425" s="324"/>
      <c r="AJ425" s="324"/>
      <c r="AK425" s="324"/>
      <c r="AL425" s="324"/>
      <c r="AM425" s="324"/>
      <c r="AN425" s="324"/>
      <c r="AO425" s="324"/>
      <c r="AP425" s="324"/>
      <c r="AQ425" s="324"/>
      <c r="AR425" s="324"/>
      <c r="AS425" s="324"/>
      <c r="AT425" s="324"/>
      <c r="AU425" s="324"/>
      <c r="AV425" s="324"/>
      <c r="AW425" s="324"/>
      <c r="AX425" s="324"/>
      <c r="AY425" s="324"/>
      <c r="AZ425" s="324"/>
      <c r="BA425" s="324"/>
      <c r="BB425" s="324"/>
      <c r="BC425" s="324"/>
      <c r="BD425" s="324"/>
      <c r="BE425" s="324"/>
      <c r="BF425" s="324"/>
      <c r="BG425" s="324"/>
      <c r="BH425" s="324"/>
      <c r="BI425" s="324"/>
      <c r="BJ425" s="324"/>
      <c r="BK425" s="324"/>
      <c r="BL425" s="324"/>
      <c r="BM425" s="324"/>
      <c r="BN425" s="324"/>
      <c r="BO425" s="324"/>
      <c r="BP425" s="324"/>
      <c r="BQ425" s="324"/>
      <c r="BR425" s="324"/>
      <c r="BS425" s="324"/>
      <c r="BT425" s="324"/>
      <c r="BU425" s="324"/>
      <c r="BV425" s="324"/>
      <c r="BW425" s="324"/>
      <c r="BX425" s="324"/>
      <c r="BY425" s="324"/>
      <c r="BZ425" s="324"/>
      <c r="CA425" s="324"/>
      <c r="CB425" s="324"/>
      <c r="CC425" s="324"/>
      <c r="CD425" s="324"/>
      <c r="CE425" s="324"/>
      <c r="CF425" s="324"/>
      <c r="CG425" s="324"/>
      <c r="CH425" s="324"/>
      <c r="CI425" s="324"/>
      <c r="CJ425" s="324"/>
      <c r="CK425" s="324"/>
    </row>
    <row r="426" spans="1:89" hidden="1" x14ac:dyDescent="0.25">
      <c r="A426" s="20" t="s">
        <v>23</v>
      </c>
      <c r="B426" s="438"/>
      <c r="C426" s="243"/>
      <c r="D426" s="460"/>
      <c r="E426" s="243"/>
      <c r="F426" s="243"/>
      <c r="G426" s="324"/>
      <c r="H426" s="324"/>
      <c r="I426" s="324"/>
      <c r="J426" s="324"/>
      <c r="K426" s="324"/>
      <c r="L426" s="324"/>
      <c r="M426" s="324"/>
      <c r="N426" s="324"/>
      <c r="O426" s="324"/>
      <c r="P426" s="324"/>
      <c r="Q426" s="324"/>
      <c r="R426" s="324"/>
      <c r="S426" s="324"/>
      <c r="T426" s="324"/>
      <c r="U426" s="324"/>
      <c r="V426" s="324"/>
      <c r="W426" s="324"/>
      <c r="X426" s="324"/>
      <c r="Y426" s="324"/>
      <c r="Z426" s="324"/>
      <c r="AA426" s="324"/>
      <c r="AB426" s="324"/>
      <c r="AC426" s="324"/>
      <c r="AD426" s="324"/>
      <c r="AE426" s="324"/>
      <c r="AF426" s="324"/>
      <c r="AG426" s="324"/>
      <c r="AH426" s="324"/>
      <c r="AI426" s="324"/>
      <c r="AJ426" s="324"/>
      <c r="AK426" s="324"/>
      <c r="AL426" s="324"/>
      <c r="AM426" s="324"/>
      <c r="AN426" s="324"/>
      <c r="AO426" s="324"/>
      <c r="AP426" s="324"/>
      <c r="AQ426" s="324"/>
      <c r="AR426" s="324"/>
      <c r="AS426" s="324"/>
      <c r="AT426" s="324"/>
      <c r="AU426" s="324"/>
      <c r="AV426" s="324"/>
      <c r="AW426" s="324"/>
      <c r="AX426" s="324"/>
      <c r="AY426" s="324"/>
      <c r="AZ426" s="324"/>
      <c r="BA426" s="324"/>
      <c r="BB426" s="324"/>
      <c r="BC426" s="324"/>
      <c r="BD426" s="324"/>
      <c r="BE426" s="324"/>
      <c r="BF426" s="324"/>
      <c r="BG426" s="324"/>
      <c r="BH426" s="324"/>
      <c r="BI426" s="324"/>
      <c r="BJ426" s="324"/>
      <c r="BK426" s="324"/>
      <c r="BL426" s="324"/>
      <c r="BM426" s="324"/>
      <c r="BN426" s="324"/>
      <c r="BO426" s="324"/>
      <c r="BP426" s="324"/>
      <c r="BQ426" s="324"/>
      <c r="BR426" s="324"/>
      <c r="BS426" s="324"/>
      <c r="BT426" s="324"/>
      <c r="BU426" s="324"/>
      <c r="BV426" s="324"/>
      <c r="BW426" s="324"/>
      <c r="BX426" s="324"/>
      <c r="BY426" s="324"/>
      <c r="BZ426" s="324"/>
      <c r="CA426" s="324"/>
      <c r="CB426" s="324"/>
      <c r="CC426" s="324"/>
      <c r="CD426" s="324"/>
      <c r="CE426" s="324"/>
      <c r="CF426" s="324"/>
      <c r="CG426" s="324"/>
      <c r="CH426" s="324"/>
      <c r="CI426" s="324"/>
      <c r="CJ426" s="324"/>
      <c r="CK426" s="324"/>
    </row>
    <row r="427" spans="1:89" hidden="1" x14ac:dyDescent="0.25">
      <c r="A427" s="131" t="s">
        <v>173</v>
      </c>
      <c r="B427" s="438">
        <v>240</v>
      </c>
      <c r="C427" s="93">
        <v>748</v>
      </c>
      <c r="D427" s="439">
        <v>8</v>
      </c>
      <c r="E427" s="93">
        <f>ROUND(F427/B427,0)</f>
        <v>25</v>
      </c>
      <c r="F427" s="93">
        <f>ROUND(C427*D427,0)</f>
        <v>5984</v>
      </c>
      <c r="G427" s="324"/>
      <c r="H427" s="324"/>
      <c r="I427" s="324"/>
      <c r="J427" s="324"/>
      <c r="K427" s="324"/>
      <c r="L427" s="324"/>
      <c r="M427" s="324"/>
      <c r="N427" s="324"/>
      <c r="O427" s="324"/>
      <c r="P427" s="324"/>
      <c r="Q427" s="324"/>
      <c r="R427" s="324"/>
      <c r="S427" s="324"/>
      <c r="T427" s="324"/>
      <c r="U427" s="324"/>
      <c r="V427" s="324"/>
      <c r="W427" s="324"/>
      <c r="X427" s="324"/>
      <c r="Y427" s="324"/>
      <c r="Z427" s="324"/>
      <c r="AA427" s="324"/>
      <c r="AB427" s="324"/>
      <c r="AC427" s="324"/>
      <c r="AD427" s="324"/>
      <c r="AE427" s="324"/>
      <c r="AF427" s="324"/>
      <c r="AG427" s="324"/>
      <c r="AH427" s="324"/>
      <c r="AI427" s="324"/>
      <c r="AJ427" s="324"/>
      <c r="AK427" s="324"/>
      <c r="AL427" s="324"/>
      <c r="AM427" s="324"/>
      <c r="AN427" s="324"/>
      <c r="AO427" s="324"/>
      <c r="AP427" s="324"/>
      <c r="AQ427" s="324"/>
      <c r="AR427" s="324"/>
      <c r="AS427" s="324"/>
      <c r="AT427" s="324"/>
      <c r="AU427" s="324"/>
      <c r="AV427" s="324"/>
      <c r="AW427" s="324"/>
      <c r="AX427" s="324"/>
      <c r="AY427" s="324"/>
      <c r="AZ427" s="324"/>
      <c r="BA427" s="324"/>
      <c r="BB427" s="324"/>
      <c r="BC427" s="324"/>
      <c r="BD427" s="324"/>
      <c r="BE427" s="324"/>
      <c r="BF427" s="324"/>
      <c r="BG427" s="324"/>
      <c r="BH427" s="324"/>
      <c r="BI427" s="324"/>
      <c r="BJ427" s="324"/>
      <c r="BK427" s="324"/>
      <c r="BL427" s="324"/>
      <c r="BM427" s="324"/>
      <c r="BN427" s="324"/>
      <c r="BO427" s="324"/>
      <c r="BP427" s="324"/>
      <c r="BQ427" s="324"/>
      <c r="BR427" s="324"/>
      <c r="BS427" s="324"/>
      <c r="BT427" s="324"/>
      <c r="BU427" s="324"/>
      <c r="BV427" s="324"/>
      <c r="BW427" s="324"/>
      <c r="BX427" s="324"/>
      <c r="BY427" s="324"/>
      <c r="BZ427" s="324"/>
      <c r="CA427" s="324"/>
      <c r="CB427" s="324"/>
      <c r="CC427" s="324"/>
      <c r="CD427" s="324"/>
      <c r="CE427" s="324"/>
      <c r="CF427" s="324"/>
      <c r="CG427" s="324"/>
      <c r="CH427" s="324"/>
      <c r="CI427" s="324"/>
      <c r="CJ427" s="324"/>
      <c r="CK427" s="324"/>
    </row>
    <row r="428" spans="1:89" hidden="1" x14ac:dyDescent="0.25">
      <c r="A428" s="498" t="s">
        <v>13</v>
      </c>
      <c r="B428" s="438">
        <v>240</v>
      </c>
      <c r="C428" s="93">
        <v>93</v>
      </c>
      <c r="D428" s="439">
        <v>3</v>
      </c>
      <c r="E428" s="93">
        <f>ROUND(F428/B428,0)</f>
        <v>1</v>
      </c>
      <c r="F428" s="93">
        <f>ROUND(C428*D428,0)</f>
        <v>279</v>
      </c>
      <c r="G428" s="324"/>
      <c r="H428" s="324"/>
      <c r="I428" s="324"/>
      <c r="J428" s="324"/>
      <c r="K428" s="324"/>
      <c r="L428" s="324"/>
      <c r="M428" s="324"/>
      <c r="N428" s="324"/>
      <c r="O428" s="324"/>
      <c r="P428" s="324"/>
      <c r="Q428" s="324"/>
      <c r="R428" s="324"/>
      <c r="S428" s="324"/>
      <c r="T428" s="324"/>
      <c r="U428" s="324"/>
      <c r="V428" s="324"/>
      <c r="W428" s="324"/>
      <c r="X428" s="324"/>
      <c r="Y428" s="324"/>
      <c r="Z428" s="324"/>
      <c r="AA428" s="324"/>
      <c r="AB428" s="324"/>
      <c r="AC428" s="324"/>
      <c r="AD428" s="324"/>
      <c r="AE428" s="324"/>
      <c r="AF428" s="324"/>
      <c r="AG428" s="324"/>
      <c r="AH428" s="324"/>
      <c r="AI428" s="324"/>
      <c r="AJ428" s="324"/>
      <c r="AK428" s="324"/>
      <c r="AL428" s="324"/>
      <c r="AM428" s="324"/>
      <c r="AN428" s="324"/>
      <c r="AO428" s="324"/>
      <c r="AP428" s="324"/>
      <c r="AQ428" s="324"/>
      <c r="AR428" s="324"/>
      <c r="AS428" s="324"/>
      <c r="AT428" s="324"/>
      <c r="AU428" s="324"/>
      <c r="AV428" s="324"/>
      <c r="AW428" s="324"/>
      <c r="AX428" s="324"/>
      <c r="AY428" s="324"/>
      <c r="AZ428" s="324"/>
      <c r="BA428" s="324"/>
      <c r="BB428" s="324"/>
      <c r="BC428" s="324"/>
      <c r="BD428" s="324"/>
      <c r="BE428" s="324"/>
      <c r="BF428" s="324"/>
      <c r="BG428" s="324"/>
      <c r="BH428" s="324"/>
      <c r="BI428" s="324"/>
      <c r="BJ428" s="324"/>
      <c r="BK428" s="324"/>
      <c r="BL428" s="324"/>
      <c r="BM428" s="324"/>
      <c r="BN428" s="324"/>
      <c r="BO428" s="324"/>
      <c r="BP428" s="324"/>
      <c r="BQ428" s="324"/>
      <c r="BR428" s="324"/>
      <c r="BS428" s="324"/>
      <c r="BT428" s="324"/>
      <c r="BU428" s="324"/>
      <c r="BV428" s="324"/>
      <c r="BW428" s="324"/>
      <c r="BX428" s="324"/>
      <c r="BY428" s="324"/>
      <c r="BZ428" s="324"/>
      <c r="CA428" s="324"/>
      <c r="CB428" s="324"/>
      <c r="CC428" s="324"/>
      <c r="CD428" s="324"/>
      <c r="CE428" s="324"/>
      <c r="CF428" s="324"/>
      <c r="CG428" s="324"/>
      <c r="CH428" s="324"/>
      <c r="CI428" s="324"/>
      <c r="CJ428" s="324"/>
      <c r="CK428" s="324"/>
    </row>
    <row r="429" spans="1:89" hidden="1" x14ac:dyDescent="0.25">
      <c r="A429" s="494" t="s">
        <v>174</v>
      </c>
      <c r="B429" s="438"/>
      <c r="C429" s="243">
        <f>C427+C428</f>
        <v>841</v>
      </c>
      <c r="D429" s="460">
        <f>F429/C429</f>
        <v>7.447086801426873</v>
      </c>
      <c r="E429" s="243">
        <f>E427+E428</f>
        <v>26</v>
      </c>
      <c r="F429" s="243">
        <f>F427+F428</f>
        <v>6263</v>
      </c>
      <c r="G429" s="324"/>
      <c r="H429" s="324"/>
      <c r="I429" s="324"/>
      <c r="J429" s="324"/>
      <c r="K429" s="324"/>
      <c r="L429" s="324"/>
      <c r="M429" s="324"/>
      <c r="N429" s="324"/>
      <c r="O429" s="324"/>
      <c r="P429" s="324"/>
      <c r="Q429" s="324"/>
      <c r="R429" s="324"/>
      <c r="S429" s="324"/>
      <c r="T429" s="324"/>
      <c r="U429" s="324"/>
      <c r="V429" s="324"/>
      <c r="W429" s="324"/>
      <c r="X429" s="324"/>
      <c r="Y429" s="324"/>
      <c r="Z429" s="324"/>
      <c r="AA429" s="324"/>
      <c r="AB429" s="324"/>
      <c r="AC429" s="324"/>
      <c r="AD429" s="324"/>
      <c r="AE429" s="324"/>
      <c r="AF429" s="324"/>
      <c r="AG429" s="324"/>
      <c r="AH429" s="324"/>
      <c r="AI429" s="324"/>
      <c r="AJ429" s="324"/>
      <c r="AK429" s="324"/>
      <c r="AL429" s="324"/>
      <c r="AM429" s="324"/>
      <c r="AN429" s="324"/>
      <c r="AO429" s="324"/>
      <c r="AP429" s="324"/>
      <c r="AQ429" s="324"/>
      <c r="AR429" s="324"/>
      <c r="AS429" s="324"/>
      <c r="AT429" s="324"/>
      <c r="AU429" s="324"/>
      <c r="AV429" s="324"/>
      <c r="AW429" s="324"/>
      <c r="AX429" s="324"/>
      <c r="AY429" s="324"/>
      <c r="AZ429" s="324"/>
      <c r="BA429" s="324"/>
      <c r="BB429" s="324"/>
      <c r="BC429" s="324"/>
      <c r="BD429" s="324"/>
      <c r="BE429" s="324"/>
      <c r="BF429" s="324"/>
      <c r="BG429" s="324"/>
      <c r="BH429" s="324"/>
      <c r="BI429" s="324"/>
      <c r="BJ429" s="324"/>
      <c r="BK429" s="324"/>
      <c r="BL429" s="324"/>
      <c r="BM429" s="324"/>
      <c r="BN429" s="324"/>
      <c r="BO429" s="324"/>
      <c r="BP429" s="324"/>
      <c r="BQ429" s="324"/>
      <c r="BR429" s="324"/>
      <c r="BS429" s="324"/>
      <c r="BT429" s="324"/>
      <c r="BU429" s="324"/>
      <c r="BV429" s="324"/>
      <c r="BW429" s="324"/>
      <c r="BX429" s="324"/>
      <c r="BY429" s="324"/>
      <c r="BZ429" s="324"/>
      <c r="CA429" s="324"/>
      <c r="CB429" s="324"/>
      <c r="CC429" s="324"/>
      <c r="CD429" s="324"/>
      <c r="CE429" s="324"/>
      <c r="CF429" s="324"/>
      <c r="CG429" s="324"/>
      <c r="CH429" s="324"/>
      <c r="CI429" s="324"/>
      <c r="CJ429" s="324"/>
      <c r="CK429" s="324"/>
    </row>
    <row r="430" spans="1:89" ht="19.5" hidden="1" customHeight="1" x14ac:dyDescent="0.25">
      <c r="A430" s="22" t="s">
        <v>142</v>
      </c>
      <c r="B430" s="51"/>
      <c r="C430" s="78">
        <f>C425+C429</f>
        <v>1115</v>
      </c>
      <c r="D430" s="499">
        <f>F430/C430</f>
        <v>8.0744394618834079</v>
      </c>
      <c r="E430" s="78">
        <f>E425+E429</f>
        <v>35</v>
      </c>
      <c r="F430" s="78">
        <f>F425+F429</f>
        <v>9003</v>
      </c>
    </row>
    <row r="431" spans="1:89" s="324" customFormat="1" hidden="1" thickBot="1" x14ac:dyDescent="0.25">
      <c r="A431" s="500" t="s">
        <v>11</v>
      </c>
      <c r="B431" s="501"/>
      <c r="C431" s="502"/>
      <c r="D431" s="502"/>
      <c r="E431" s="502"/>
      <c r="F431" s="502"/>
    </row>
    <row r="432" spans="1:89" s="324" customFormat="1" ht="22.5" hidden="1" customHeight="1" x14ac:dyDescent="0.25">
      <c r="A432" s="53" t="s">
        <v>275</v>
      </c>
      <c r="B432" s="123"/>
      <c r="C432" s="93"/>
      <c r="D432" s="93"/>
      <c r="E432" s="93"/>
      <c r="F432" s="93"/>
    </row>
    <row r="433" spans="1:89" s="324" customFormat="1" hidden="1" x14ac:dyDescent="0.25">
      <c r="A433" s="15" t="s">
        <v>198</v>
      </c>
      <c r="B433" s="6"/>
      <c r="C433" s="93"/>
      <c r="D433" s="93"/>
      <c r="E433" s="93"/>
      <c r="F433" s="93"/>
    </row>
    <row r="434" spans="1:89" s="324" customFormat="1" hidden="1" x14ac:dyDescent="0.25">
      <c r="A434" s="16" t="s">
        <v>146</v>
      </c>
      <c r="B434" s="6"/>
      <c r="C434" s="93">
        <f>C435+C436+C443+C451+C452+C453+C454+C455</f>
        <v>158283</v>
      </c>
      <c r="D434" s="93"/>
      <c r="E434" s="93"/>
      <c r="F434" s="93"/>
    </row>
    <row r="435" spans="1:89" hidden="1" x14ac:dyDescent="0.25">
      <c r="A435" s="16" t="s">
        <v>192</v>
      </c>
      <c r="B435" s="6"/>
      <c r="C435" s="93">
        <v>16000</v>
      </c>
      <c r="D435" s="93"/>
      <c r="E435" s="93"/>
      <c r="F435" s="93"/>
      <c r="G435" s="324"/>
      <c r="H435" s="324"/>
      <c r="I435" s="324"/>
      <c r="J435" s="324"/>
      <c r="K435" s="324"/>
      <c r="L435" s="324"/>
      <c r="M435" s="324"/>
      <c r="N435" s="324"/>
      <c r="O435" s="324"/>
      <c r="P435" s="324"/>
      <c r="Q435" s="324"/>
      <c r="R435" s="324"/>
      <c r="S435" s="324"/>
      <c r="T435" s="324"/>
      <c r="U435" s="324"/>
      <c r="V435" s="324"/>
      <c r="W435" s="324"/>
      <c r="X435" s="324"/>
      <c r="Y435" s="324"/>
      <c r="Z435" s="324"/>
      <c r="AA435" s="324"/>
      <c r="AB435" s="324"/>
      <c r="AC435" s="324"/>
      <c r="AD435" s="324"/>
      <c r="AE435" s="324"/>
      <c r="AF435" s="324"/>
      <c r="AG435" s="324"/>
      <c r="AH435" s="324"/>
      <c r="AI435" s="324"/>
      <c r="AJ435" s="324"/>
      <c r="AK435" s="324"/>
      <c r="AL435" s="324"/>
      <c r="AM435" s="324"/>
      <c r="AN435" s="324"/>
      <c r="AO435" s="324"/>
      <c r="AP435" s="324"/>
      <c r="AQ435" s="324"/>
      <c r="AR435" s="324"/>
      <c r="AS435" s="324"/>
      <c r="AT435" s="324"/>
      <c r="AU435" s="324"/>
      <c r="AV435" s="324"/>
      <c r="AW435" s="324"/>
      <c r="AX435" s="324"/>
      <c r="AY435" s="324"/>
      <c r="AZ435" s="324"/>
      <c r="BA435" s="324"/>
      <c r="BB435" s="324"/>
      <c r="BC435" s="324"/>
      <c r="BD435" s="324"/>
      <c r="BE435" s="324"/>
      <c r="BF435" s="324"/>
      <c r="BG435" s="324"/>
      <c r="BH435" s="324"/>
      <c r="BI435" s="324"/>
      <c r="BJ435" s="324"/>
      <c r="BK435" s="324"/>
      <c r="BL435" s="324"/>
      <c r="BM435" s="324"/>
      <c r="BN435" s="324"/>
      <c r="BO435" s="324"/>
      <c r="BP435" s="324"/>
      <c r="BQ435" s="324"/>
      <c r="BR435" s="324"/>
      <c r="BS435" s="324"/>
      <c r="BT435" s="324"/>
      <c r="BU435" s="324"/>
      <c r="BV435" s="324"/>
      <c r="BW435" s="324"/>
      <c r="BX435" s="324"/>
      <c r="BY435" s="324"/>
      <c r="BZ435" s="324"/>
      <c r="CA435" s="324"/>
      <c r="CB435" s="324"/>
      <c r="CC435" s="324"/>
      <c r="CD435" s="324"/>
      <c r="CE435" s="324"/>
      <c r="CF435" s="324"/>
      <c r="CG435" s="324"/>
      <c r="CH435" s="324"/>
      <c r="CI435" s="324"/>
      <c r="CJ435" s="324"/>
      <c r="CK435" s="324"/>
    </row>
    <row r="436" spans="1:89" ht="30" hidden="1" x14ac:dyDescent="0.25">
      <c r="A436" s="16" t="s">
        <v>193</v>
      </c>
      <c r="B436" s="77"/>
      <c r="C436" s="110">
        <f>C437+C438+C439+C441</f>
        <v>0</v>
      </c>
      <c r="D436" s="93"/>
      <c r="E436" s="93"/>
      <c r="F436" s="93"/>
      <c r="G436" s="324"/>
      <c r="H436" s="324"/>
      <c r="I436" s="324"/>
      <c r="J436" s="324"/>
      <c r="K436" s="324"/>
      <c r="L436" s="324"/>
      <c r="M436" s="324"/>
      <c r="N436" s="324"/>
      <c r="O436" s="324"/>
      <c r="P436" s="324"/>
      <c r="Q436" s="324"/>
      <c r="R436" s="324"/>
      <c r="S436" s="324"/>
      <c r="T436" s="324"/>
      <c r="U436" s="324"/>
      <c r="V436" s="324"/>
      <c r="W436" s="324"/>
      <c r="X436" s="324"/>
      <c r="Y436" s="324"/>
      <c r="Z436" s="324"/>
      <c r="AA436" s="324"/>
      <c r="AB436" s="324"/>
      <c r="AC436" s="324"/>
      <c r="AD436" s="324"/>
      <c r="AE436" s="324"/>
      <c r="AF436" s="324"/>
      <c r="AG436" s="324"/>
      <c r="AH436" s="324"/>
      <c r="AI436" s="324"/>
      <c r="AJ436" s="324"/>
      <c r="AK436" s="324"/>
      <c r="AL436" s="324"/>
      <c r="AM436" s="324"/>
      <c r="AN436" s="324"/>
      <c r="AO436" s="324"/>
      <c r="AP436" s="324"/>
      <c r="AQ436" s="324"/>
      <c r="AR436" s="324"/>
      <c r="AS436" s="324"/>
      <c r="AT436" s="324"/>
      <c r="AU436" s="324"/>
      <c r="AV436" s="324"/>
      <c r="AW436" s="324"/>
      <c r="AX436" s="324"/>
      <c r="AY436" s="324"/>
      <c r="AZ436" s="324"/>
      <c r="BA436" s="324"/>
      <c r="BB436" s="324"/>
      <c r="BC436" s="324"/>
      <c r="BD436" s="324"/>
      <c r="BE436" s="324"/>
      <c r="BF436" s="324"/>
      <c r="BG436" s="324"/>
      <c r="BH436" s="324"/>
      <c r="BI436" s="324"/>
      <c r="BJ436" s="324"/>
      <c r="BK436" s="324"/>
      <c r="BL436" s="324"/>
      <c r="BM436" s="324"/>
      <c r="BN436" s="324"/>
      <c r="BO436" s="324"/>
      <c r="BP436" s="324"/>
      <c r="BQ436" s="324"/>
      <c r="BR436" s="324"/>
      <c r="BS436" s="324"/>
      <c r="BT436" s="324"/>
      <c r="BU436" s="324"/>
      <c r="BV436" s="324"/>
      <c r="BW436" s="324"/>
      <c r="BX436" s="324"/>
      <c r="BY436" s="324"/>
      <c r="BZ436" s="324"/>
      <c r="CA436" s="324"/>
      <c r="CB436" s="324"/>
      <c r="CC436" s="324"/>
      <c r="CD436" s="324"/>
      <c r="CE436" s="324"/>
      <c r="CF436" s="324"/>
      <c r="CG436" s="324"/>
      <c r="CH436" s="324"/>
      <c r="CI436" s="324"/>
      <c r="CJ436" s="324"/>
      <c r="CK436" s="324"/>
    </row>
    <row r="437" spans="1:89" ht="30" hidden="1" x14ac:dyDescent="0.25">
      <c r="A437" s="16" t="s">
        <v>194</v>
      </c>
      <c r="B437" s="77"/>
      <c r="C437" s="110"/>
      <c r="D437" s="93"/>
      <c r="E437" s="93"/>
      <c r="F437" s="93"/>
      <c r="G437" s="324"/>
      <c r="H437" s="324"/>
      <c r="I437" s="324"/>
      <c r="J437" s="324"/>
      <c r="K437" s="324"/>
      <c r="L437" s="324"/>
      <c r="M437" s="324"/>
      <c r="N437" s="324"/>
      <c r="O437" s="324"/>
      <c r="P437" s="324"/>
      <c r="Q437" s="324"/>
      <c r="R437" s="324"/>
      <c r="S437" s="324"/>
      <c r="T437" s="324"/>
      <c r="U437" s="324"/>
      <c r="V437" s="324"/>
      <c r="W437" s="324"/>
      <c r="X437" s="324"/>
      <c r="Y437" s="324"/>
      <c r="Z437" s="324"/>
      <c r="AA437" s="324"/>
      <c r="AB437" s="324"/>
      <c r="AC437" s="324"/>
      <c r="AD437" s="324"/>
      <c r="AE437" s="324"/>
      <c r="AF437" s="324"/>
      <c r="AG437" s="324"/>
      <c r="AH437" s="324"/>
      <c r="AI437" s="324"/>
      <c r="AJ437" s="324"/>
      <c r="AK437" s="324"/>
      <c r="AL437" s="324"/>
      <c r="AM437" s="324"/>
      <c r="AN437" s="324"/>
      <c r="AO437" s="324"/>
      <c r="AP437" s="324"/>
      <c r="AQ437" s="324"/>
      <c r="AR437" s="324"/>
      <c r="AS437" s="324"/>
      <c r="AT437" s="324"/>
      <c r="AU437" s="324"/>
      <c r="AV437" s="324"/>
      <c r="AW437" s="324"/>
      <c r="AX437" s="324"/>
      <c r="AY437" s="324"/>
      <c r="AZ437" s="324"/>
      <c r="BA437" s="324"/>
      <c r="BB437" s="324"/>
      <c r="BC437" s="324"/>
      <c r="BD437" s="324"/>
      <c r="BE437" s="324"/>
      <c r="BF437" s="324"/>
      <c r="BG437" s="324"/>
      <c r="BH437" s="324"/>
      <c r="BI437" s="324"/>
      <c r="BJ437" s="324"/>
      <c r="BK437" s="324"/>
      <c r="BL437" s="324"/>
      <c r="BM437" s="324"/>
      <c r="BN437" s="324"/>
      <c r="BO437" s="324"/>
      <c r="BP437" s="324"/>
      <c r="BQ437" s="324"/>
      <c r="BR437" s="324"/>
      <c r="BS437" s="324"/>
      <c r="BT437" s="324"/>
      <c r="BU437" s="324"/>
      <c r="BV437" s="324"/>
      <c r="BW437" s="324"/>
      <c r="BX437" s="324"/>
      <c r="BY437" s="324"/>
      <c r="BZ437" s="324"/>
      <c r="CA437" s="324"/>
      <c r="CB437" s="324"/>
      <c r="CC437" s="324"/>
      <c r="CD437" s="324"/>
      <c r="CE437" s="324"/>
      <c r="CF437" s="324"/>
      <c r="CG437" s="324"/>
      <c r="CH437" s="324"/>
      <c r="CI437" s="324"/>
      <c r="CJ437" s="324"/>
      <c r="CK437" s="324"/>
    </row>
    <row r="438" spans="1:89" ht="30" hidden="1" x14ac:dyDescent="0.25">
      <c r="A438" s="16" t="s">
        <v>195</v>
      </c>
      <c r="B438" s="77"/>
      <c r="C438" s="110"/>
      <c r="D438" s="93"/>
      <c r="E438" s="93"/>
      <c r="F438" s="93"/>
      <c r="G438" s="324"/>
      <c r="H438" s="324"/>
      <c r="I438" s="324"/>
      <c r="J438" s="324"/>
      <c r="K438" s="324"/>
      <c r="L438" s="324"/>
      <c r="M438" s="324"/>
      <c r="N438" s="324"/>
      <c r="O438" s="324"/>
      <c r="P438" s="324"/>
      <c r="Q438" s="324"/>
      <c r="R438" s="324"/>
      <c r="S438" s="324"/>
      <c r="T438" s="324"/>
      <c r="U438" s="324"/>
      <c r="V438" s="324"/>
      <c r="W438" s="324"/>
      <c r="X438" s="324"/>
      <c r="Y438" s="324"/>
      <c r="Z438" s="324"/>
      <c r="AA438" s="324"/>
      <c r="AB438" s="324"/>
      <c r="AC438" s="324"/>
      <c r="AD438" s="324"/>
      <c r="AE438" s="324"/>
      <c r="AF438" s="324"/>
      <c r="AG438" s="324"/>
      <c r="AH438" s="324"/>
      <c r="AI438" s="324"/>
      <c r="AJ438" s="324"/>
      <c r="AK438" s="324"/>
      <c r="AL438" s="324"/>
      <c r="AM438" s="324"/>
      <c r="AN438" s="324"/>
      <c r="AO438" s="324"/>
      <c r="AP438" s="324"/>
      <c r="AQ438" s="324"/>
      <c r="AR438" s="324"/>
      <c r="AS438" s="324"/>
      <c r="AT438" s="324"/>
      <c r="AU438" s="324"/>
      <c r="AV438" s="324"/>
      <c r="AW438" s="324"/>
      <c r="AX438" s="324"/>
      <c r="AY438" s="324"/>
      <c r="AZ438" s="324"/>
      <c r="BA438" s="324"/>
      <c r="BB438" s="324"/>
      <c r="BC438" s="324"/>
      <c r="BD438" s="324"/>
      <c r="BE438" s="324"/>
      <c r="BF438" s="324"/>
      <c r="BG438" s="324"/>
      <c r="BH438" s="324"/>
      <c r="BI438" s="324"/>
      <c r="BJ438" s="324"/>
      <c r="BK438" s="324"/>
      <c r="BL438" s="324"/>
      <c r="BM438" s="324"/>
      <c r="BN438" s="324"/>
      <c r="BO438" s="324"/>
      <c r="BP438" s="324"/>
      <c r="BQ438" s="324"/>
      <c r="BR438" s="324"/>
      <c r="BS438" s="324"/>
      <c r="BT438" s="324"/>
      <c r="BU438" s="324"/>
      <c r="BV438" s="324"/>
      <c r="BW438" s="324"/>
      <c r="BX438" s="324"/>
      <c r="BY438" s="324"/>
      <c r="BZ438" s="324"/>
      <c r="CA438" s="324"/>
      <c r="CB438" s="324"/>
      <c r="CC438" s="324"/>
      <c r="CD438" s="324"/>
      <c r="CE438" s="324"/>
      <c r="CF438" s="324"/>
      <c r="CG438" s="324"/>
      <c r="CH438" s="324"/>
      <c r="CI438" s="324"/>
      <c r="CJ438" s="324"/>
      <c r="CK438" s="324"/>
    </row>
    <row r="439" spans="1:89" ht="45" hidden="1" x14ac:dyDescent="0.25">
      <c r="A439" s="16" t="s">
        <v>262</v>
      </c>
      <c r="B439" s="77"/>
      <c r="C439" s="110"/>
      <c r="D439" s="93"/>
      <c r="E439" s="93"/>
      <c r="F439" s="93"/>
      <c r="G439" s="324"/>
      <c r="H439" s="324"/>
      <c r="I439" s="324"/>
      <c r="J439" s="324"/>
      <c r="K439" s="324"/>
      <c r="L439" s="324"/>
      <c r="M439" s="324"/>
      <c r="N439" s="324"/>
      <c r="O439" s="324"/>
      <c r="P439" s="324"/>
      <c r="Q439" s="324"/>
      <c r="R439" s="324"/>
      <c r="S439" s="324"/>
      <c r="T439" s="324"/>
      <c r="U439" s="324"/>
      <c r="V439" s="324"/>
      <c r="W439" s="324"/>
      <c r="X439" s="324"/>
      <c r="Y439" s="324"/>
      <c r="Z439" s="324"/>
      <c r="AA439" s="324"/>
      <c r="AB439" s="324"/>
      <c r="AC439" s="324"/>
      <c r="AD439" s="324"/>
      <c r="AE439" s="324"/>
      <c r="AF439" s="324"/>
      <c r="AG439" s="324"/>
      <c r="AH439" s="324"/>
      <c r="AI439" s="324"/>
      <c r="AJ439" s="324"/>
      <c r="AK439" s="324"/>
      <c r="AL439" s="324"/>
      <c r="AM439" s="324"/>
      <c r="AN439" s="324"/>
      <c r="AO439" s="324"/>
      <c r="AP439" s="324"/>
      <c r="AQ439" s="324"/>
      <c r="AR439" s="324"/>
      <c r="AS439" s="324"/>
      <c r="AT439" s="324"/>
      <c r="AU439" s="324"/>
      <c r="AV439" s="324"/>
      <c r="AW439" s="324"/>
      <c r="AX439" s="324"/>
      <c r="AY439" s="324"/>
      <c r="AZ439" s="324"/>
      <c r="BA439" s="324"/>
      <c r="BB439" s="324"/>
      <c r="BC439" s="324"/>
      <c r="BD439" s="324"/>
      <c r="BE439" s="324"/>
      <c r="BF439" s="324"/>
      <c r="BG439" s="324"/>
      <c r="BH439" s="324"/>
      <c r="BI439" s="324"/>
      <c r="BJ439" s="324"/>
      <c r="BK439" s="324"/>
      <c r="BL439" s="324"/>
      <c r="BM439" s="324"/>
      <c r="BN439" s="324"/>
      <c r="BO439" s="324"/>
      <c r="BP439" s="324"/>
      <c r="BQ439" s="324"/>
      <c r="BR439" s="324"/>
      <c r="BS439" s="324"/>
      <c r="BT439" s="324"/>
      <c r="BU439" s="324"/>
      <c r="BV439" s="324"/>
      <c r="BW439" s="324"/>
      <c r="BX439" s="324"/>
      <c r="BY439" s="324"/>
      <c r="BZ439" s="324"/>
      <c r="CA439" s="324"/>
      <c r="CB439" s="324"/>
      <c r="CC439" s="324"/>
      <c r="CD439" s="324"/>
      <c r="CE439" s="324"/>
      <c r="CF439" s="324"/>
      <c r="CG439" s="324"/>
      <c r="CH439" s="324"/>
      <c r="CI439" s="324"/>
      <c r="CJ439" s="324"/>
      <c r="CK439" s="324"/>
    </row>
    <row r="440" spans="1:89" hidden="1" x14ac:dyDescent="0.25">
      <c r="A440" s="197" t="s">
        <v>263</v>
      </c>
      <c r="B440" s="77"/>
      <c r="C440" s="110"/>
      <c r="D440" s="93"/>
      <c r="E440" s="93"/>
      <c r="F440" s="93"/>
      <c r="G440" s="324"/>
      <c r="H440" s="324"/>
      <c r="I440" s="324"/>
      <c r="J440" s="324"/>
      <c r="K440" s="324"/>
      <c r="L440" s="324"/>
      <c r="M440" s="324"/>
      <c r="N440" s="324"/>
      <c r="O440" s="324"/>
      <c r="P440" s="324"/>
      <c r="Q440" s="324"/>
      <c r="R440" s="324"/>
      <c r="S440" s="324"/>
      <c r="T440" s="324"/>
      <c r="U440" s="324"/>
      <c r="V440" s="324"/>
      <c r="W440" s="324"/>
      <c r="X440" s="324"/>
      <c r="Y440" s="324"/>
      <c r="Z440" s="324"/>
      <c r="AA440" s="324"/>
      <c r="AB440" s="324"/>
      <c r="AC440" s="324"/>
      <c r="AD440" s="324"/>
      <c r="AE440" s="324"/>
      <c r="AF440" s="324"/>
      <c r="AG440" s="324"/>
      <c r="AH440" s="324"/>
      <c r="AI440" s="324"/>
      <c r="AJ440" s="324"/>
      <c r="AK440" s="324"/>
      <c r="AL440" s="324"/>
      <c r="AM440" s="324"/>
      <c r="AN440" s="324"/>
      <c r="AO440" s="324"/>
      <c r="AP440" s="324"/>
      <c r="AQ440" s="324"/>
      <c r="AR440" s="324"/>
      <c r="AS440" s="324"/>
      <c r="AT440" s="324"/>
      <c r="AU440" s="324"/>
      <c r="AV440" s="324"/>
      <c r="AW440" s="324"/>
      <c r="AX440" s="324"/>
      <c r="AY440" s="324"/>
      <c r="AZ440" s="324"/>
      <c r="BA440" s="324"/>
      <c r="BB440" s="324"/>
      <c r="BC440" s="324"/>
      <c r="BD440" s="324"/>
      <c r="BE440" s="324"/>
      <c r="BF440" s="324"/>
      <c r="BG440" s="324"/>
      <c r="BH440" s="324"/>
      <c r="BI440" s="324"/>
      <c r="BJ440" s="324"/>
      <c r="BK440" s="324"/>
      <c r="BL440" s="324"/>
      <c r="BM440" s="324"/>
      <c r="BN440" s="324"/>
      <c r="BO440" s="324"/>
      <c r="BP440" s="324"/>
      <c r="BQ440" s="324"/>
      <c r="BR440" s="324"/>
      <c r="BS440" s="324"/>
      <c r="BT440" s="324"/>
      <c r="BU440" s="324"/>
      <c r="BV440" s="324"/>
      <c r="BW440" s="324"/>
      <c r="BX440" s="324"/>
      <c r="BY440" s="324"/>
      <c r="BZ440" s="324"/>
      <c r="CA440" s="324"/>
      <c r="CB440" s="324"/>
      <c r="CC440" s="324"/>
      <c r="CD440" s="324"/>
      <c r="CE440" s="324"/>
      <c r="CF440" s="324"/>
      <c r="CG440" s="324"/>
      <c r="CH440" s="324"/>
      <c r="CI440" s="324"/>
      <c r="CJ440" s="324"/>
      <c r="CK440" s="324"/>
    </row>
    <row r="441" spans="1:89" ht="30" hidden="1" x14ac:dyDescent="0.25">
      <c r="A441" s="16" t="s">
        <v>264</v>
      </c>
      <c r="B441" s="77"/>
      <c r="C441" s="110"/>
      <c r="D441" s="93"/>
      <c r="E441" s="93"/>
      <c r="F441" s="93"/>
      <c r="G441" s="324"/>
      <c r="H441" s="324"/>
      <c r="I441" s="324"/>
      <c r="J441" s="324"/>
      <c r="K441" s="324"/>
      <c r="L441" s="324"/>
      <c r="M441" s="324"/>
      <c r="N441" s="324"/>
      <c r="O441" s="324"/>
      <c r="P441" s="324"/>
      <c r="Q441" s="324"/>
      <c r="R441" s="324"/>
      <c r="S441" s="324"/>
      <c r="T441" s="324"/>
      <c r="U441" s="324"/>
      <c r="V441" s="324"/>
      <c r="W441" s="324"/>
      <c r="X441" s="324"/>
      <c r="Y441" s="324"/>
      <c r="Z441" s="324"/>
      <c r="AA441" s="324"/>
      <c r="AB441" s="324"/>
      <c r="AC441" s="324"/>
      <c r="AD441" s="324"/>
      <c r="AE441" s="324"/>
      <c r="AF441" s="324"/>
      <c r="AG441" s="324"/>
      <c r="AH441" s="324"/>
      <c r="AI441" s="324"/>
      <c r="AJ441" s="324"/>
      <c r="AK441" s="324"/>
      <c r="AL441" s="324"/>
      <c r="AM441" s="324"/>
      <c r="AN441" s="324"/>
      <c r="AO441" s="324"/>
      <c r="AP441" s="324"/>
      <c r="AQ441" s="324"/>
      <c r="AR441" s="324"/>
      <c r="AS441" s="324"/>
      <c r="AT441" s="324"/>
      <c r="AU441" s="324"/>
      <c r="AV441" s="324"/>
      <c r="AW441" s="324"/>
      <c r="AX441" s="324"/>
      <c r="AY441" s="324"/>
      <c r="AZ441" s="324"/>
      <c r="BA441" s="324"/>
      <c r="BB441" s="324"/>
      <c r="BC441" s="324"/>
      <c r="BD441" s="324"/>
      <c r="BE441" s="324"/>
      <c r="BF441" s="324"/>
      <c r="BG441" s="324"/>
      <c r="BH441" s="324"/>
      <c r="BI441" s="324"/>
      <c r="BJ441" s="324"/>
      <c r="BK441" s="324"/>
      <c r="BL441" s="324"/>
      <c r="BM441" s="324"/>
      <c r="BN441" s="324"/>
      <c r="BO441" s="324"/>
      <c r="BP441" s="324"/>
      <c r="BQ441" s="324"/>
      <c r="BR441" s="324"/>
      <c r="BS441" s="324"/>
      <c r="BT441" s="324"/>
      <c r="BU441" s="324"/>
      <c r="BV441" s="324"/>
      <c r="BW441" s="324"/>
      <c r="BX441" s="324"/>
      <c r="BY441" s="324"/>
      <c r="BZ441" s="324"/>
      <c r="CA441" s="324"/>
      <c r="CB441" s="324"/>
      <c r="CC441" s="324"/>
      <c r="CD441" s="324"/>
      <c r="CE441" s="324"/>
      <c r="CF441" s="324"/>
      <c r="CG441" s="324"/>
      <c r="CH441" s="324"/>
      <c r="CI441" s="324"/>
      <c r="CJ441" s="324"/>
      <c r="CK441" s="324"/>
    </row>
    <row r="442" spans="1:89" hidden="1" x14ac:dyDescent="0.25">
      <c r="A442" s="197" t="s">
        <v>263</v>
      </c>
      <c r="B442" s="77"/>
      <c r="C442" s="110"/>
      <c r="D442" s="93"/>
      <c r="E442" s="93"/>
      <c r="F442" s="93"/>
      <c r="G442" s="324"/>
      <c r="H442" s="324"/>
      <c r="I442" s="324"/>
      <c r="J442" s="324"/>
      <c r="K442" s="324"/>
      <c r="L442" s="324"/>
      <c r="M442" s="324"/>
      <c r="N442" s="324"/>
      <c r="O442" s="324"/>
      <c r="P442" s="324"/>
      <c r="Q442" s="324"/>
      <c r="R442" s="324"/>
      <c r="S442" s="324"/>
      <c r="T442" s="324"/>
      <c r="U442" s="324"/>
      <c r="V442" s="324"/>
      <c r="W442" s="324"/>
      <c r="X442" s="324"/>
      <c r="Y442" s="324"/>
      <c r="Z442" s="324"/>
      <c r="AA442" s="324"/>
      <c r="AB442" s="324"/>
      <c r="AC442" s="324"/>
      <c r="AD442" s="324"/>
      <c r="AE442" s="324"/>
      <c r="AF442" s="324"/>
      <c r="AG442" s="324"/>
      <c r="AH442" s="324"/>
      <c r="AI442" s="324"/>
      <c r="AJ442" s="324"/>
      <c r="AK442" s="324"/>
      <c r="AL442" s="324"/>
      <c r="AM442" s="324"/>
      <c r="AN442" s="324"/>
      <c r="AO442" s="324"/>
      <c r="AP442" s="324"/>
      <c r="AQ442" s="324"/>
      <c r="AR442" s="324"/>
      <c r="AS442" s="324"/>
      <c r="AT442" s="324"/>
      <c r="AU442" s="324"/>
      <c r="AV442" s="324"/>
      <c r="AW442" s="324"/>
      <c r="AX442" s="324"/>
      <c r="AY442" s="324"/>
      <c r="AZ442" s="324"/>
      <c r="BA442" s="324"/>
      <c r="BB442" s="324"/>
      <c r="BC442" s="324"/>
      <c r="BD442" s="324"/>
      <c r="BE442" s="324"/>
      <c r="BF442" s="324"/>
      <c r="BG442" s="324"/>
      <c r="BH442" s="324"/>
      <c r="BI442" s="324"/>
      <c r="BJ442" s="324"/>
      <c r="BK442" s="324"/>
      <c r="BL442" s="324"/>
      <c r="BM442" s="324"/>
      <c r="BN442" s="324"/>
      <c r="BO442" s="324"/>
      <c r="BP442" s="324"/>
      <c r="BQ442" s="324"/>
      <c r="BR442" s="324"/>
      <c r="BS442" s="324"/>
      <c r="BT442" s="324"/>
      <c r="BU442" s="324"/>
      <c r="BV442" s="324"/>
      <c r="BW442" s="324"/>
      <c r="BX442" s="324"/>
      <c r="BY442" s="324"/>
      <c r="BZ442" s="324"/>
      <c r="CA442" s="324"/>
      <c r="CB442" s="324"/>
      <c r="CC442" s="324"/>
      <c r="CD442" s="324"/>
      <c r="CE442" s="324"/>
      <c r="CF442" s="324"/>
      <c r="CG442" s="324"/>
      <c r="CH442" s="324"/>
      <c r="CI442" s="324"/>
      <c r="CJ442" s="324"/>
      <c r="CK442" s="324"/>
    </row>
    <row r="443" spans="1:89" ht="30" hidden="1" x14ac:dyDescent="0.25">
      <c r="A443" s="16" t="s">
        <v>230</v>
      </c>
      <c r="B443" s="77"/>
      <c r="C443" s="110">
        <f>C444+C445+C447+C449</f>
        <v>0</v>
      </c>
      <c r="D443" s="93"/>
      <c r="E443" s="93"/>
      <c r="F443" s="93"/>
      <c r="G443" s="324"/>
      <c r="H443" s="324"/>
      <c r="I443" s="324"/>
      <c r="J443" s="324"/>
      <c r="K443" s="324"/>
      <c r="L443" s="324"/>
      <c r="M443" s="324"/>
      <c r="N443" s="324"/>
      <c r="O443" s="324"/>
      <c r="P443" s="324"/>
      <c r="Q443" s="324"/>
      <c r="R443" s="324"/>
      <c r="S443" s="324"/>
      <c r="T443" s="324"/>
      <c r="U443" s="324"/>
      <c r="V443" s="324"/>
      <c r="W443" s="324"/>
      <c r="X443" s="324"/>
      <c r="Y443" s="324"/>
      <c r="Z443" s="324"/>
      <c r="AA443" s="324"/>
      <c r="AB443" s="324"/>
      <c r="AC443" s="324"/>
      <c r="AD443" s="324"/>
      <c r="AE443" s="324"/>
      <c r="AF443" s="324"/>
      <c r="AG443" s="324"/>
      <c r="AH443" s="324"/>
      <c r="AI443" s="324"/>
      <c r="AJ443" s="324"/>
      <c r="AK443" s="324"/>
      <c r="AL443" s="324"/>
      <c r="AM443" s="324"/>
      <c r="AN443" s="324"/>
      <c r="AO443" s="324"/>
      <c r="AP443" s="324"/>
      <c r="AQ443" s="324"/>
      <c r="AR443" s="324"/>
      <c r="AS443" s="324"/>
      <c r="AT443" s="324"/>
      <c r="AU443" s="324"/>
      <c r="AV443" s="324"/>
      <c r="AW443" s="324"/>
      <c r="AX443" s="324"/>
      <c r="AY443" s="324"/>
      <c r="AZ443" s="324"/>
      <c r="BA443" s="324"/>
      <c r="BB443" s="324"/>
      <c r="BC443" s="324"/>
      <c r="BD443" s="324"/>
      <c r="BE443" s="324"/>
      <c r="BF443" s="324"/>
      <c r="BG443" s="324"/>
      <c r="BH443" s="324"/>
      <c r="BI443" s="324"/>
      <c r="BJ443" s="324"/>
      <c r="BK443" s="324"/>
      <c r="BL443" s="324"/>
      <c r="BM443" s="324"/>
      <c r="BN443" s="324"/>
      <c r="BO443" s="324"/>
      <c r="BP443" s="324"/>
      <c r="BQ443" s="324"/>
      <c r="BR443" s="324"/>
      <c r="BS443" s="324"/>
      <c r="BT443" s="324"/>
      <c r="BU443" s="324"/>
      <c r="BV443" s="324"/>
      <c r="BW443" s="324"/>
      <c r="BX443" s="324"/>
      <c r="BY443" s="324"/>
      <c r="BZ443" s="324"/>
      <c r="CA443" s="324"/>
      <c r="CB443" s="324"/>
      <c r="CC443" s="324"/>
      <c r="CD443" s="324"/>
      <c r="CE443" s="324"/>
      <c r="CF443" s="324"/>
      <c r="CG443" s="324"/>
      <c r="CH443" s="324"/>
      <c r="CI443" s="324"/>
      <c r="CJ443" s="324"/>
      <c r="CK443" s="324"/>
    </row>
    <row r="444" spans="1:89" ht="30" hidden="1" x14ac:dyDescent="0.25">
      <c r="A444" s="16" t="s">
        <v>231</v>
      </c>
      <c r="B444" s="77"/>
      <c r="C444" s="110"/>
      <c r="D444" s="93"/>
      <c r="E444" s="93"/>
      <c r="F444" s="93"/>
      <c r="G444" s="324"/>
      <c r="H444" s="324"/>
      <c r="I444" s="324"/>
      <c r="J444" s="324"/>
      <c r="K444" s="324"/>
      <c r="L444" s="324"/>
      <c r="M444" s="324"/>
      <c r="N444" s="324"/>
      <c r="O444" s="324"/>
      <c r="P444" s="324"/>
      <c r="Q444" s="324"/>
      <c r="R444" s="324"/>
      <c r="S444" s="324"/>
      <c r="T444" s="324"/>
      <c r="U444" s="324"/>
      <c r="V444" s="324"/>
      <c r="W444" s="324"/>
      <c r="X444" s="324"/>
      <c r="Y444" s="324"/>
      <c r="Z444" s="324"/>
      <c r="AA444" s="324"/>
      <c r="AB444" s="324"/>
      <c r="AC444" s="324"/>
      <c r="AD444" s="324"/>
      <c r="AE444" s="324"/>
      <c r="AF444" s="324"/>
      <c r="AG444" s="324"/>
      <c r="AH444" s="324"/>
      <c r="AI444" s="324"/>
      <c r="AJ444" s="324"/>
      <c r="AK444" s="324"/>
      <c r="AL444" s="324"/>
      <c r="AM444" s="324"/>
      <c r="AN444" s="324"/>
      <c r="AO444" s="324"/>
      <c r="AP444" s="324"/>
      <c r="AQ444" s="324"/>
      <c r="AR444" s="324"/>
      <c r="AS444" s="324"/>
      <c r="AT444" s="324"/>
      <c r="AU444" s="324"/>
      <c r="AV444" s="324"/>
      <c r="AW444" s="324"/>
      <c r="AX444" s="324"/>
      <c r="AY444" s="324"/>
      <c r="AZ444" s="324"/>
      <c r="BA444" s="324"/>
      <c r="BB444" s="324"/>
      <c r="BC444" s="324"/>
      <c r="BD444" s="324"/>
      <c r="BE444" s="324"/>
      <c r="BF444" s="324"/>
      <c r="BG444" s="324"/>
      <c r="BH444" s="324"/>
      <c r="BI444" s="324"/>
      <c r="BJ444" s="324"/>
      <c r="BK444" s="324"/>
      <c r="BL444" s="324"/>
      <c r="BM444" s="324"/>
      <c r="BN444" s="324"/>
      <c r="BO444" s="324"/>
      <c r="BP444" s="324"/>
      <c r="BQ444" s="324"/>
      <c r="BR444" s="324"/>
      <c r="BS444" s="324"/>
      <c r="BT444" s="324"/>
      <c r="BU444" s="324"/>
      <c r="BV444" s="324"/>
      <c r="BW444" s="324"/>
      <c r="BX444" s="324"/>
      <c r="BY444" s="324"/>
      <c r="BZ444" s="324"/>
      <c r="CA444" s="324"/>
      <c r="CB444" s="324"/>
      <c r="CC444" s="324"/>
      <c r="CD444" s="324"/>
      <c r="CE444" s="324"/>
      <c r="CF444" s="324"/>
      <c r="CG444" s="324"/>
      <c r="CH444" s="324"/>
      <c r="CI444" s="324"/>
      <c r="CJ444" s="324"/>
      <c r="CK444" s="324"/>
    </row>
    <row r="445" spans="1:89" ht="45" hidden="1" x14ac:dyDescent="0.25">
      <c r="A445" s="16" t="s">
        <v>265</v>
      </c>
      <c r="B445" s="77"/>
      <c r="C445" s="110"/>
      <c r="D445" s="93"/>
      <c r="E445" s="93"/>
      <c r="F445" s="93"/>
      <c r="G445" s="324"/>
      <c r="H445" s="324"/>
      <c r="I445" s="324"/>
      <c r="J445" s="324"/>
      <c r="K445" s="324"/>
      <c r="L445" s="324"/>
      <c r="M445" s="324"/>
      <c r="N445" s="324"/>
      <c r="O445" s="324"/>
      <c r="P445" s="324"/>
      <c r="Q445" s="324"/>
      <c r="R445" s="324"/>
      <c r="S445" s="324"/>
      <c r="T445" s="324"/>
      <c r="U445" s="324"/>
      <c r="V445" s="324"/>
      <c r="W445" s="324"/>
      <c r="X445" s="324"/>
      <c r="Y445" s="324"/>
      <c r="Z445" s="324"/>
      <c r="AA445" s="324"/>
      <c r="AB445" s="324"/>
      <c r="AC445" s="324"/>
      <c r="AD445" s="324"/>
      <c r="AE445" s="324"/>
      <c r="AF445" s="324"/>
      <c r="AG445" s="324"/>
      <c r="AH445" s="324"/>
      <c r="AI445" s="324"/>
      <c r="AJ445" s="324"/>
      <c r="AK445" s="324"/>
      <c r="AL445" s="324"/>
      <c r="AM445" s="324"/>
      <c r="AN445" s="324"/>
      <c r="AO445" s="324"/>
      <c r="AP445" s="324"/>
      <c r="AQ445" s="324"/>
      <c r="AR445" s="324"/>
      <c r="AS445" s="324"/>
      <c r="AT445" s="324"/>
      <c r="AU445" s="324"/>
      <c r="AV445" s="324"/>
      <c r="AW445" s="324"/>
      <c r="AX445" s="324"/>
      <c r="AY445" s="324"/>
      <c r="AZ445" s="324"/>
      <c r="BA445" s="324"/>
      <c r="BB445" s="324"/>
      <c r="BC445" s="324"/>
      <c r="BD445" s="324"/>
      <c r="BE445" s="324"/>
      <c r="BF445" s="324"/>
      <c r="BG445" s="324"/>
      <c r="BH445" s="324"/>
      <c r="BI445" s="324"/>
      <c r="BJ445" s="324"/>
      <c r="BK445" s="324"/>
      <c r="BL445" s="324"/>
      <c r="BM445" s="324"/>
      <c r="BN445" s="324"/>
      <c r="BO445" s="324"/>
      <c r="BP445" s="324"/>
      <c r="BQ445" s="324"/>
      <c r="BR445" s="324"/>
      <c r="BS445" s="324"/>
      <c r="BT445" s="324"/>
      <c r="BU445" s="324"/>
      <c r="BV445" s="324"/>
      <c r="BW445" s="324"/>
      <c r="BX445" s="324"/>
      <c r="BY445" s="324"/>
      <c r="BZ445" s="324"/>
      <c r="CA445" s="324"/>
      <c r="CB445" s="324"/>
      <c r="CC445" s="324"/>
      <c r="CD445" s="324"/>
      <c r="CE445" s="324"/>
      <c r="CF445" s="324"/>
      <c r="CG445" s="324"/>
      <c r="CH445" s="324"/>
      <c r="CI445" s="324"/>
      <c r="CJ445" s="324"/>
      <c r="CK445" s="324"/>
    </row>
    <row r="446" spans="1:89" hidden="1" x14ac:dyDescent="0.25">
      <c r="A446" s="197" t="s">
        <v>263</v>
      </c>
      <c r="B446" s="77"/>
      <c r="C446" s="110"/>
      <c r="D446" s="93"/>
      <c r="E446" s="93"/>
      <c r="F446" s="93"/>
      <c r="G446" s="324"/>
      <c r="H446" s="324"/>
      <c r="I446" s="324"/>
      <c r="J446" s="324"/>
      <c r="K446" s="324"/>
      <c r="L446" s="324"/>
      <c r="M446" s="324"/>
      <c r="N446" s="324"/>
      <c r="O446" s="324"/>
      <c r="P446" s="324"/>
      <c r="Q446" s="324"/>
      <c r="R446" s="324"/>
      <c r="S446" s="324"/>
      <c r="T446" s="324"/>
      <c r="U446" s="324"/>
      <c r="V446" s="324"/>
      <c r="W446" s="324"/>
      <c r="X446" s="324"/>
      <c r="Y446" s="324"/>
      <c r="Z446" s="324"/>
      <c r="AA446" s="324"/>
      <c r="AB446" s="324"/>
      <c r="AC446" s="324"/>
      <c r="AD446" s="324"/>
      <c r="AE446" s="324"/>
      <c r="AF446" s="324"/>
      <c r="AG446" s="324"/>
      <c r="AH446" s="324"/>
      <c r="AI446" s="324"/>
      <c r="AJ446" s="324"/>
      <c r="AK446" s="324"/>
      <c r="AL446" s="324"/>
      <c r="AM446" s="324"/>
      <c r="AN446" s="324"/>
      <c r="AO446" s="324"/>
      <c r="AP446" s="324"/>
      <c r="AQ446" s="324"/>
      <c r="AR446" s="324"/>
      <c r="AS446" s="324"/>
      <c r="AT446" s="324"/>
      <c r="AU446" s="324"/>
      <c r="AV446" s="324"/>
      <c r="AW446" s="324"/>
      <c r="AX446" s="324"/>
      <c r="AY446" s="324"/>
      <c r="AZ446" s="324"/>
      <c r="BA446" s="324"/>
      <c r="BB446" s="324"/>
      <c r="BC446" s="324"/>
      <c r="BD446" s="324"/>
      <c r="BE446" s="324"/>
      <c r="BF446" s="324"/>
      <c r="BG446" s="324"/>
      <c r="BH446" s="324"/>
      <c r="BI446" s="324"/>
      <c r="BJ446" s="324"/>
      <c r="BK446" s="324"/>
      <c r="BL446" s="324"/>
      <c r="BM446" s="324"/>
      <c r="BN446" s="324"/>
      <c r="BO446" s="324"/>
      <c r="BP446" s="324"/>
      <c r="BQ446" s="324"/>
      <c r="BR446" s="324"/>
      <c r="BS446" s="324"/>
      <c r="BT446" s="324"/>
      <c r="BU446" s="324"/>
      <c r="BV446" s="324"/>
      <c r="BW446" s="324"/>
      <c r="BX446" s="324"/>
      <c r="BY446" s="324"/>
      <c r="BZ446" s="324"/>
      <c r="CA446" s="324"/>
      <c r="CB446" s="324"/>
      <c r="CC446" s="324"/>
      <c r="CD446" s="324"/>
      <c r="CE446" s="324"/>
      <c r="CF446" s="324"/>
      <c r="CG446" s="324"/>
      <c r="CH446" s="324"/>
      <c r="CI446" s="324"/>
      <c r="CJ446" s="324"/>
      <c r="CK446" s="324"/>
    </row>
    <row r="447" spans="1:89" ht="45" hidden="1" x14ac:dyDescent="0.25">
      <c r="A447" s="16" t="s">
        <v>266</v>
      </c>
      <c r="B447" s="77"/>
      <c r="C447" s="110"/>
      <c r="D447" s="93"/>
      <c r="E447" s="93"/>
      <c r="F447" s="93"/>
      <c r="G447" s="324"/>
      <c r="H447" s="324"/>
      <c r="I447" s="324"/>
      <c r="J447" s="324"/>
      <c r="K447" s="324"/>
      <c r="L447" s="324"/>
      <c r="M447" s="324"/>
      <c r="N447" s="324"/>
      <c r="O447" s="324"/>
      <c r="P447" s="324"/>
      <c r="Q447" s="324"/>
      <c r="R447" s="324"/>
      <c r="S447" s="324"/>
      <c r="T447" s="324"/>
      <c r="U447" s="324"/>
      <c r="V447" s="324"/>
      <c r="W447" s="324"/>
      <c r="X447" s="324"/>
      <c r="Y447" s="324"/>
      <c r="Z447" s="324"/>
      <c r="AA447" s="324"/>
      <c r="AB447" s="324"/>
      <c r="AC447" s="324"/>
      <c r="AD447" s="324"/>
      <c r="AE447" s="324"/>
      <c r="AF447" s="324"/>
      <c r="AG447" s="324"/>
      <c r="AH447" s="324"/>
      <c r="AI447" s="324"/>
      <c r="AJ447" s="324"/>
      <c r="AK447" s="324"/>
      <c r="AL447" s="324"/>
      <c r="AM447" s="324"/>
      <c r="AN447" s="324"/>
      <c r="AO447" s="324"/>
      <c r="AP447" s="324"/>
      <c r="AQ447" s="324"/>
      <c r="AR447" s="324"/>
      <c r="AS447" s="324"/>
      <c r="AT447" s="324"/>
      <c r="AU447" s="324"/>
      <c r="AV447" s="324"/>
      <c r="AW447" s="324"/>
      <c r="AX447" s="324"/>
      <c r="AY447" s="324"/>
      <c r="AZ447" s="324"/>
      <c r="BA447" s="324"/>
      <c r="BB447" s="324"/>
      <c r="BC447" s="324"/>
      <c r="BD447" s="324"/>
      <c r="BE447" s="324"/>
      <c r="BF447" s="324"/>
      <c r="BG447" s="324"/>
      <c r="BH447" s="324"/>
      <c r="BI447" s="324"/>
      <c r="BJ447" s="324"/>
      <c r="BK447" s="324"/>
      <c r="BL447" s="324"/>
      <c r="BM447" s="324"/>
      <c r="BN447" s="324"/>
      <c r="BO447" s="324"/>
      <c r="BP447" s="324"/>
      <c r="BQ447" s="324"/>
      <c r="BR447" s="324"/>
      <c r="BS447" s="324"/>
      <c r="BT447" s="324"/>
      <c r="BU447" s="324"/>
      <c r="BV447" s="324"/>
      <c r="BW447" s="324"/>
      <c r="BX447" s="324"/>
      <c r="BY447" s="324"/>
      <c r="BZ447" s="324"/>
      <c r="CA447" s="324"/>
      <c r="CB447" s="324"/>
      <c r="CC447" s="324"/>
      <c r="CD447" s="324"/>
      <c r="CE447" s="324"/>
      <c r="CF447" s="324"/>
      <c r="CG447" s="324"/>
      <c r="CH447" s="324"/>
      <c r="CI447" s="324"/>
      <c r="CJ447" s="324"/>
      <c r="CK447" s="324"/>
    </row>
    <row r="448" spans="1:89" hidden="1" x14ac:dyDescent="0.25">
      <c r="A448" s="197" t="s">
        <v>263</v>
      </c>
      <c r="B448" s="77"/>
      <c r="C448" s="110"/>
      <c r="D448" s="93"/>
      <c r="E448" s="93"/>
      <c r="F448" s="93"/>
      <c r="G448" s="324"/>
      <c r="H448" s="324"/>
      <c r="I448" s="324"/>
      <c r="J448" s="324"/>
      <c r="K448" s="324"/>
      <c r="L448" s="324"/>
      <c r="M448" s="324"/>
      <c r="N448" s="324"/>
      <c r="O448" s="324"/>
      <c r="P448" s="324"/>
      <c r="Q448" s="324"/>
      <c r="R448" s="324"/>
      <c r="S448" s="324"/>
      <c r="T448" s="324"/>
      <c r="U448" s="324"/>
      <c r="V448" s="324"/>
      <c r="W448" s="324"/>
      <c r="X448" s="324"/>
      <c r="Y448" s="324"/>
      <c r="Z448" s="324"/>
      <c r="AA448" s="324"/>
      <c r="AB448" s="324"/>
      <c r="AC448" s="324"/>
      <c r="AD448" s="324"/>
      <c r="AE448" s="324"/>
      <c r="AF448" s="324"/>
      <c r="AG448" s="324"/>
      <c r="AH448" s="324"/>
      <c r="AI448" s="324"/>
      <c r="AJ448" s="324"/>
      <c r="AK448" s="324"/>
      <c r="AL448" s="324"/>
      <c r="AM448" s="324"/>
      <c r="AN448" s="324"/>
      <c r="AO448" s="324"/>
      <c r="AP448" s="324"/>
      <c r="AQ448" s="324"/>
      <c r="AR448" s="324"/>
      <c r="AS448" s="324"/>
      <c r="AT448" s="324"/>
      <c r="AU448" s="324"/>
      <c r="AV448" s="324"/>
      <c r="AW448" s="324"/>
      <c r="AX448" s="324"/>
      <c r="AY448" s="324"/>
      <c r="AZ448" s="324"/>
      <c r="BA448" s="324"/>
      <c r="BB448" s="324"/>
      <c r="BC448" s="324"/>
      <c r="BD448" s="324"/>
      <c r="BE448" s="324"/>
      <c r="BF448" s="324"/>
      <c r="BG448" s="324"/>
      <c r="BH448" s="324"/>
      <c r="BI448" s="324"/>
      <c r="BJ448" s="324"/>
      <c r="BK448" s="324"/>
      <c r="BL448" s="324"/>
      <c r="BM448" s="324"/>
      <c r="BN448" s="324"/>
      <c r="BO448" s="324"/>
      <c r="BP448" s="324"/>
      <c r="BQ448" s="324"/>
      <c r="BR448" s="324"/>
      <c r="BS448" s="324"/>
      <c r="BT448" s="324"/>
      <c r="BU448" s="324"/>
      <c r="BV448" s="324"/>
      <c r="BW448" s="324"/>
      <c r="BX448" s="324"/>
      <c r="BY448" s="324"/>
      <c r="BZ448" s="324"/>
      <c r="CA448" s="324"/>
      <c r="CB448" s="324"/>
      <c r="CC448" s="324"/>
      <c r="CD448" s="324"/>
      <c r="CE448" s="324"/>
      <c r="CF448" s="324"/>
      <c r="CG448" s="324"/>
      <c r="CH448" s="324"/>
      <c r="CI448" s="324"/>
      <c r="CJ448" s="324"/>
      <c r="CK448" s="324"/>
    </row>
    <row r="449" spans="1:89" ht="30" hidden="1" x14ac:dyDescent="0.25">
      <c r="A449" s="16" t="s">
        <v>232</v>
      </c>
      <c r="B449" s="77"/>
      <c r="C449" s="110"/>
      <c r="D449" s="93"/>
      <c r="E449" s="93"/>
      <c r="F449" s="93"/>
      <c r="G449" s="324"/>
      <c r="H449" s="324"/>
      <c r="I449" s="324"/>
      <c r="J449" s="324"/>
      <c r="K449" s="324"/>
      <c r="L449" s="324"/>
      <c r="M449" s="324"/>
      <c r="N449" s="324"/>
      <c r="O449" s="324"/>
      <c r="P449" s="324"/>
      <c r="Q449" s="324"/>
      <c r="R449" s="324"/>
      <c r="S449" s="324"/>
      <c r="T449" s="324"/>
      <c r="U449" s="324"/>
      <c r="V449" s="324"/>
      <c r="W449" s="324"/>
      <c r="X449" s="324"/>
      <c r="Y449" s="324"/>
      <c r="Z449" s="324"/>
      <c r="AA449" s="324"/>
      <c r="AB449" s="324"/>
      <c r="AC449" s="324"/>
      <c r="AD449" s="324"/>
      <c r="AE449" s="324"/>
      <c r="AF449" s="324"/>
      <c r="AG449" s="324"/>
      <c r="AH449" s="324"/>
      <c r="AI449" s="324"/>
      <c r="AJ449" s="324"/>
      <c r="AK449" s="324"/>
      <c r="AL449" s="324"/>
      <c r="AM449" s="324"/>
      <c r="AN449" s="324"/>
      <c r="AO449" s="324"/>
      <c r="AP449" s="324"/>
      <c r="AQ449" s="324"/>
      <c r="AR449" s="324"/>
      <c r="AS449" s="324"/>
      <c r="AT449" s="324"/>
      <c r="AU449" s="324"/>
      <c r="AV449" s="324"/>
      <c r="AW449" s="324"/>
      <c r="AX449" s="324"/>
      <c r="AY449" s="324"/>
      <c r="AZ449" s="324"/>
      <c r="BA449" s="324"/>
      <c r="BB449" s="324"/>
      <c r="BC449" s="324"/>
      <c r="BD449" s="324"/>
      <c r="BE449" s="324"/>
      <c r="BF449" s="324"/>
      <c r="BG449" s="324"/>
      <c r="BH449" s="324"/>
      <c r="BI449" s="324"/>
      <c r="BJ449" s="324"/>
      <c r="BK449" s="324"/>
      <c r="BL449" s="324"/>
      <c r="BM449" s="324"/>
      <c r="BN449" s="324"/>
      <c r="BO449" s="324"/>
      <c r="BP449" s="324"/>
      <c r="BQ449" s="324"/>
      <c r="BR449" s="324"/>
      <c r="BS449" s="324"/>
      <c r="BT449" s="324"/>
      <c r="BU449" s="324"/>
      <c r="BV449" s="324"/>
      <c r="BW449" s="324"/>
      <c r="BX449" s="324"/>
      <c r="BY449" s="324"/>
      <c r="BZ449" s="324"/>
      <c r="CA449" s="324"/>
      <c r="CB449" s="324"/>
      <c r="CC449" s="324"/>
      <c r="CD449" s="324"/>
      <c r="CE449" s="324"/>
      <c r="CF449" s="324"/>
      <c r="CG449" s="324"/>
      <c r="CH449" s="324"/>
      <c r="CI449" s="324"/>
      <c r="CJ449" s="324"/>
      <c r="CK449" s="324"/>
    </row>
    <row r="450" spans="1:89" hidden="1" x14ac:dyDescent="0.25">
      <c r="A450" s="197" t="s">
        <v>263</v>
      </c>
      <c r="B450" s="77"/>
      <c r="C450" s="110"/>
      <c r="D450" s="93"/>
      <c r="E450" s="93"/>
      <c r="F450" s="93"/>
      <c r="G450" s="324"/>
      <c r="H450" s="324"/>
      <c r="I450" s="324"/>
      <c r="J450" s="324"/>
      <c r="K450" s="324"/>
      <c r="L450" s="324"/>
      <c r="M450" s="324"/>
      <c r="N450" s="324"/>
      <c r="O450" s="324"/>
      <c r="P450" s="324"/>
      <c r="Q450" s="324"/>
      <c r="R450" s="324"/>
      <c r="S450" s="324"/>
      <c r="T450" s="324"/>
      <c r="U450" s="324"/>
      <c r="V450" s="324"/>
      <c r="W450" s="324"/>
      <c r="X450" s="324"/>
      <c r="Y450" s="324"/>
      <c r="Z450" s="324"/>
      <c r="AA450" s="324"/>
      <c r="AB450" s="324"/>
      <c r="AC450" s="324"/>
      <c r="AD450" s="324"/>
      <c r="AE450" s="324"/>
      <c r="AF450" s="324"/>
      <c r="AG450" s="324"/>
      <c r="AH450" s="324"/>
      <c r="AI450" s="324"/>
      <c r="AJ450" s="324"/>
      <c r="AK450" s="324"/>
      <c r="AL450" s="324"/>
      <c r="AM450" s="324"/>
      <c r="AN450" s="324"/>
      <c r="AO450" s="324"/>
      <c r="AP450" s="324"/>
      <c r="AQ450" s="324"/>
      <c r="AR450" s="324"/>
      <c r="AS450" s="324"/>
      <c r="AT450" s="324"/>
      <c r="AU450" s="324"/>
      <c r="AV450" s="324"/>
      <c r="AW450" s="324"/>
      <c r="AX450" s="324"/>
      <c r="AY450" s="324"/>
      <c r="AZ450" s="324"/>
      <c r="BA450" s="324"/>
      <c r="BB450" s="324"/>
      <c r="BC450" s="324"/>
      <c r="BD450" s="324"/>
      <c r="BE450" s="324"/>
      <c r="BF450" s="324"/>
      <c r="BG450" s="324"/>
      <c r="BH450" s="324"/>
      <c r="BI450" s="324"/>
      <c r="BJ450" s="324"/>
      <c r="BK450" s="324"/>
      <c r="BL450" s="324"/>
      <c r="BM450" s="324"/>
      <c r="BN450" s="324"/>
      <c r="BO450" s="324"/>
      <c r="BP450" s="324"/>
      <c r="BQ450" s="324"/>
      <c r="BR450" s="324"/>
      <c r="BS450" s="324"/>
      <c r="BT450" s="324"/>
      <c r="BU450" s="324"/>
      <c r="BV450" s="324"/>
      <c r="BW450" s="324"/>
      <c r="BX450" s="324"/>
      <c r="BY450" s="324"/>
      <c r="BZ450" s="324"/>
      <c r="CA450" s="324"/>
      <c r="CB450" s="324"/>
      <c r="CC450" s="324"/>
      <c r="CD450" s="324"/>
      <c r="CE450" s="324"/>
      <c r="CF450" s="324"/>
      <c r="CG450" s="324"/>
      <c r="CH450" s="324"/>
      <c r="CI450" s="324"/>
      <c r="CJ450" s="324"/>
      <c r="CK450" s="324"/>
    </row>
    <row r="451" spans="1:89" ht="30" hidden="1" x14ac:dyDescent="0.25">
      <c r="A451" s="16" t="s">
        <v>233</v>
      </c>
      <c r="B451" s="77"/>
      <c r="C451" s="110">
        <v>49000</v>
      </c>
      <c r="D451" s="93"/>
      <c r="E451" s="93"/>
      <c r="F451" s="93"/>
      <c r="G451" s="324"/>
      <c r="H451" s="324"/>
      <c r="I451" s="324"/>
      <c r="J451" s="324"/>
      <c r="K451" s="324"/>
      <c r="L451" s="324"/>
      <c r="M451" s="324"/>
      <c r="N451" s="324"/>
      <c r="O451" s="324"/>
      <c r="P451" s="324"/>
      <c r="Q451" s="324"/>
      <c r="R451" s="324"/>
      <c r="S451" s="324"/>
      <c r="T451" s="324"/>
      <c r="U451" s="324"/>
      <c r="V451" s="324"/>
      <c r="W451" s="324"/>
      <c r="X451" s="324"/>
      <c r="Y451" s="324"/>
      <c r="Z451" s="324"/>
      <c r="AA451" s="324"/>
      <c r="AB451" s="324"/>
      <c r="AC451" s="324"/>
      <c r="AD451" s="324"/>
      <c r="AE451" s="324"/>
      <c r="AF451" s="324"/>
      <c r="AG451" s="324"/>
      <c r="AH451" s="324"/>
      <c r="AI451" s="324"/>
      <c r="AJ451" s="324"/>
      <c r="AK451" s="324"/>
      <c r="AL451" s="324"/>
      <c r="AM451" s="324"/>
      <c r="AN451" s="324"/>
      <c r="AO451" s="324"/>
      <c r="AP451" s="324"/>
      <c r="AQ451" s="324"/>
      <c r="AR451" s="324"/>
      <c r="AS451" s="324"/>
      <c r="AT451" s="324"/>
      <c r="AU451" s="324"/>
      <c r="AV451" s="324"/>
      <c r="AW451" s="324"/>
      <c r="AX451" s="324"/>
      <c r="AY451" s="324"/>
      <c r="AZ451" s="324"/>
      <c r="BA451" s="324"/>
      <c r="BB451" s="324"/>
      <c r="BC451" s="324"/>
      <c r="BD451" s="324"/>
      <c r="BE451" s="324"/>
      <c r="BF451" s="324"/>
      <c r="BG451" s="324"/>
      <c r="BH451" s="324"/>
      <c r="BI451" s="324"/>
      <c r="BJ451" s="324"/>
      <c r="BK451" s="324"/>
      <c r="BL451" s="324"/>
      <c r="BM451" s="324"/>
      <c r="BN451" s="324"/>
      <c r="BO451" s="324"/>
      <c r="BP451" s="324"/>
      <c r="BQ451" s="324"/>
      <c r="BR451" s="324"/>
      <c r="BS451" s="324"/>
      <c r="BT451" s="324"/>
      <c r="BU451" s="324"/>
      <c r="BV451" s="324"/>
      <c r="BW451" s="324"/>
      <c r="BX451" s="324"/>
      <c r="BY451" s="324"/>
      <c r="BZ451" s="324"/>
      <c r="CA451" s="324"/>
      <c r="CB451" s="324"/>
      <c r="CC451" s="324"/>
      <c r="CD451" s="324"/>
      <c r="CE451" s="324"/>
      <c r="CF451" s="324"/>
      <c r="CG451" s="324"/>
      <c r="CH451" s="324"/>
      <c r="CI451" s="324"/>
      <c r="CJ451" s="324"/>
      <c r="CK451" s="324"/>
    </row>
    <row r="452" spans="1:89" ht="30" hidden="1" x14ac:dyDescent="0.25">
      <c r="A452" s="16" t="s">
        <v>234</v>
      </c>
      <c r="B452" s="77"/>
      <c r="C452" s="110"/>
      <c r="D452" s="93"/>
      <c r="E452" s="93"/>
      <c r="F452" s="93"/>
      <c r="G452" s="324"/>
      <c r="H452" s="324"/>
      <c r="I452" s="324"/>
      <c r="J452" s="324"/>
      <c r="K452" s="324"/>
      <c r="L452" s="324"/>
      <c r="M452" s="324"/>
      <c r="N452" s="324"/>
      <c r="O452" s="324"/>
      <c r="P452" s="324"/>
      <c r="Q452" s="324"/>
      <c r="R452" s="324"/>
      <c r="S452" s="324"/>
      <c r="T452" s="324"/>
      <c r="U452" s="324"/>
      <c r="V452" s="324"/>
      <c r="W452" s="324"/>
      <c r="X452" s="324"/>
      <c r="Y452" s="324"/>
      <c r="Z452" s="324"/>
      <c r="AA452" s="324"/>
      <c r="AB452" s="324"/>
      <c r="AC452" s="324"/>
      <c r="AD452" s="324"/>
      <c r="AE452" s="324"/>
      <c r="AF452" s="324"/>
      <c r="AG452" s="324"/>
      <c r="AH452" s="324"/>
      <c r="AI452" s="324"/>
      <c r="AJ452" s="324"/>
      <c r="AK452" s="324"/>
      <c r="AL452" s="324"/>
      <c r="AM452" s="324"/>
      <c r="AN452" s="324"/>
      <c r="AO452" s="324"/>
      <c r="AP452" s="324"/>
      <c r="AQ452" s="324"/>
      <c r="AR452" s="324"/>
      <c r="AS452" s="324"/>
      <c r="AT452" s="324"/>
      <c r="AU452" s="324"/>
      <c r="AV452" s="324"/>
      <c r="AW452" s="324"/>
      <c r="AX452" s="324"/>
      <c r="AY452" s="324"/>
      <c r="AZ452" s="324"/>
      <c r="BA452" s="324"/>
      <c r="BB452" s="324"/>
      <c r="BC452" s="324"/>
      <c r="BD452" s="324"/>
      <c r="BE452" s="324"/>
      <c r="BF452" s="324"/>
      <c r="BG452" s="324"/>
      <c r="BH452" s="324"/>
      <c r="BI452" s="324"/>
      <c r="BJ452" s="324"/>
      <c r="BK452" s="324"/>
      <c r="BL452" s="324"/>
      <c r="BM452" s="324"/>
      <c r="BN452" s="324"/>
      <c r="BO452" s="324"/>
      <c r="BP452" s="324"/>
      <c r="BQ452" s="324"/>
      <c r="BR452" s="324"/>
      <c r="BS452" s="324"/>
      <c r="BT452" s="324"/>
      <c r="BU452" s="324"/>
      <c r="BV452" s="324"/>
      <c r="BW452" s="324"/>
      <c r="BX452" s="324"/>
      <c r="BY452" s="324"/>
      <c r="BZ452" s="324"/>
      <c r="CA452" s="324"/>
      <c r="CB452" s="324"/>
      <c r="CC452" s="324"/>
      <c r="CD452" s="324"/>
      <c r="CE452" s="324"/>
      <c r="CF452" s="324"/>
      <c r="CG452" s="324"/>
      <c r="CH452" s="324"/>
      <c r="CI452" s="324"/>
      <c r="CJ452" s="324"/>
      <c r="CK452" s="324"/>
    </row>
    <row r="453" spans="1:89" ht="30" hidden="1" x14ac:dyDescent="0.25">
      <c r="A453" s="16" t="s">
        <v>235</v>
      </c>
      <c r="B453" s="77"/>
      <c r="C453" s="93">
        <v>18300</v>
      </c>
      <c r="D453" s="93"/>
      <c r="E453" s="93"/>
      <c r="F453" s="93"/>
      <c r="G453" s="324"/>
      <c r="H453" s="324"/>
      <c r="I453" s="324"/>
      <c r="J453" s="324"/>
      <c r="K453" s="324"/>
      <c r="L453" s="324"/>
      <c r="M453" s="324"/>
      <c r="N453" s="324"/>
      <c r="O453" s="324"/>
      <c r="P453" s="324"/>
      <c r="Q453" s="324"/>
      <c r="R453" s="324"/>
      <c r="S453" s="324"/>
      <c r="T453" s="324"/>
      <c r="U453" s="324"/>
      <c r="V453" s="324"/>
      <c r="W453" s="324"/>
      <c r="X453" s="324"/>
      <c r="Y453" s="324"/>
      <c r="Z453" s="324"/>
      <c r="AA453" s="324"/>
      <c r="AB453" s="324"/>
      <c r="AC453" s="324"/>
      <c r="AD453" s="324"/>
      <c r="AE453" s="324"/>
      <c r="AF453" s="324"/>
      <c r="AG453" s="324"/>
      <c r="AH453" s="324"/>
      <c r="AI453" s="324"/>
      <c r="AJ453" s="324"/>
      <c r="AK453" s="324"/>
      <c r="AL453" s="324"/>
      <c r="AM453" s="324"/>
      <c r="AN453" s="324"/>
      <c r="AO453" s="324"/>
      <c r="AP453" s="324"/>
      <c r="AQ453" s="324"/>
      <c r="AR453" s="324"/>
      <c r="AS453" s="324"/>
      <c r="AT453" s="324"/>
      <c r="AU453" s="324"/>
      <c r="AV453" s="324"/>
      <c r="AW453" s="324"/>
      <c r="AX453" s="324"/>
      <c r="AY453" s="324"/>
      <c r="AZ453" s="324"/>
      <c r="BA453" s="324"/>
      <c r="BB453" s="324"/>
      <c r="BC453" s="324"/>
      <c r="BD453" s="324"/>
      <c r="BE453" s="324"/>
      <c r="BF453" s="324"/>
      <c r="BG453" s="324"/>
      <c r="BH453" s="324"/>
      <c r="BI453" s="324"/>
      <c r="BJ453" s="324"/>
      <c r="BK453" s="324"/>
      <c r="BL453" s="324"/>
      <c r="BM453" s="324"/>
      <c r="BN453" s="324"/>
      <c r="BO453" s="324"/>
      <c r="BP453" s="324"/>
      <c r="BQ453" s="324"/>
      <c r="BR453" s="324"/>
      <c r="BS453" s="324"/>
      <c r="BT453" s="324"/>
      <c r="BU453" s="324"/>
      <c r="BV453" s="324"/>
      <c r="BW453" s="324"/>
      <c r="BX453" s="324"/>
      <c r="BY453" s="324"/>
      <c r="BZ453" s="324"/>
      <c r="CA453" s="324"/>
      <c r="CB453" s="324"/>
      <c r="CC453" s="324"/>
      <c r="CD453" s="324"/>
      <c r="CE453" s="324"/>
      <c r="CF453" s="324"/>
      <c r="CG453" s="324"/>
      <c r="CH453" s="324"/>
      <c r="CI453" s="324"/>
      <c r="CJ453" s="324"/>
      <c r="CK453" s="324"/>
    </row>
    <row r="454" spans="1:89" hidden="1" x14ac:dyDescent="0.25">
      <c r="A454" s="16" t="s">
        <v>236</v>
      </c>
      <c r="B454" s="6"/>
      <c r="C454" s="93">
        <f>103000-28017</f>
        <v>74983</v>
      </c>
      <c r="D454" s="93"/>
      <c r="E454" s="93"/>
      <c r="F454" s="93"/>
      <c r="G454" s="324"/>
      <c r="H454" s="324"/>
      <c r="I454" s="324"/>
      <c r="J454" s="324"/>
      <c r="K454" s="324"/>
      <c r="L454" s="324"/>
      <c r="M454" s="324"/>
      <c r="N454" s="324"/>
      <c r="O454" s="324"/>
      <c r="P454" s="324"/>
      <c r="Q454" s="324"/>
      <c r="R454" s="324"/>
      <c r="S454" s="324"/>
      <c r="T454" s="324"/>
      <c r="U454" s="324"/>
      <c r="V454" s="324"/>
      <c r="W454" s="324"/>
      <c r="X454" s="324"/>
      <c r="Y454" s="324"/>
      <c r="Z454" s="324"/>
      <c r="AA454" s="324"/>
      <c r="AB454" s="324"/>
      <c r="AC454" s="324"/>
      <c r="AD454" s="324"/>
      <c r="AE454" s="324"/>
      <c r="AF454" s="324"/>
      <c r="AG454" s="324"/>
      <c r="AH454" s="324"/>
      <c r="AI454" s="324"/>
      <c r="AJ454" s="324"/>
      <c r="AK454" s="324"/>
      <c r="AL454" s="324"/>
      <c r="AM454" s="324"/>
      <c r="AN454" s="324"/>
      <c r="AO454" s="324"/>
      <c r="AP454" s="324"/>
      <c r="AQ454" s="324"/>
      <c r="AR454" s="324"/>
      <c r="AS454" s="324"/>
      <c r="AT454" s="324"/>
      <c r="AU454" s="324"/>
      <c r="AV454" s="324"/>
      <c r="AW454" s="324"/>
      <c r="AX454" s="324"/>
      <c r="AY454" s="324"/>
      <c r="AZ454" s="324"/>
      <c r="BA454" s="324"/>
      <c r="BB454" s="324"/>
      <c r="BC454" s="324"/>
      <c r="BD454" s="324"/>
      <c r="BE454" s="324"/>
      <c r="BF454" s="324"/>
      <c r="BG454" s="324"/>
      <c r="BH454" s="324"/>
      <c r="BI454" s="324"/>
      <c r="BJ454" s="324"/>
      <c r="BK454" s="324"/>
      <c r="BL454" s="324"/>
      <c r="BM454" s="324"/>
      <c r="BN454" s="324"/>
      <c r="BO454" s="324"/>
      <c r="BP454" s="324"/>
      <c r="BQ454" s="324"/>
      <c r="BR454" s="324"/>
      <c r="BS454" s="324"/>
      <c r="BT454" s="324"/>
      <c r="BU454" s="324"/>
      <c r="BV454" s="324"/>
      <c r="BW454" s="324"/>
      <c r="BX454" s="324"/>
      <c r="BY454" s="324"/>
      <c r="BZ454" s="324"/>
      <c r="CA454" s="324"/>
      <c r="CB454" s="324"/>
      <c r="CC454" s="324"/>
      <c r="CD454" s="324"/>
      <c r="CE454" s="324"/>
      <c r="CF454" s="324"/>
      <c r="CG454" s="324"/>
      <c r="CH454" s="324"/>
      <c r="CI454" s="324"/>
      <c r="CJ454" s="324"/>
      <c r="CK454" s="324"/>
    </row>
    <row r="455" spans="1:89" hidden="1" x14ac:dyDescent="0.25">
      <c r="A455" s="16" t="s">
        <v>271</v>
      </c>
      <c r="B455" s="6"/>
      <c r="C455" s="93"/>
      <c r="D455" s="93"/>
      <c r="E455" s="93"/>
      <c r="F455" s="93"/>
      <c r="G455" s="324"/>
      <c r="H455" s="324"/>
      <c r="I455" s="324"/>
      <c r="J455" s="324"/>
      <c r="K455" s="324"/>
      <c r="L455" s="324"/>
      <c r="M455" s="324"/>
      <c r="N455" s="324"/>
      <c r="O455" s="324"/>
      <c r="P455" s="324"/>
      <c r="Q455" s="324"/>
      <c r="R455" s="324"/>
      <c r="S455" s="324"/>
      <c r="T455" s="324"/>
      <c r="U455" s="324"/>
      <c r="V455" s="324"/>
      <c r="W455" s="324"/>
      <c r="X455" s="324"/>
      <c r="Y455" s="324"/>
      <c r="Z455" s="324"/>
      <c r="AA455" s="324"/>
      <c r="AB455" s="324"/>
      <c r="AC455" s="324"/>
      <c r="AD455" s="324"/>
      <c r="AE455" s="324"/>
      <c r="AF455" s="324"/>
      <c r="AG455" s="324"/>
      <c r="AH455" s="324"/>
      <c r="AI455" s="324"/>
      <c r="AJ455" s="324"/>
      <c r="AK455" s="324"/>
      <c r="AL455" s="324"/>
      <c r="AM455" s="324"/>
      <c r="AN455" s="324"/>
      <c r="AO455" s="324"/>
      <c r="AP455" s="324"/>
      <c r="AQ455" s="324"/>
      <c r="AR455" s="324"/>
      <c r="AS455" s="324"/>
      <c r="AT455" s="324"/>
      <c r="AU455" s="324"/>
      <c r="AV455" s="324"/>
      <c r="AW455" s="324"/>
      <c r="AX455" s="324"/>
      <c r="AY455" s="324"/>
      <c r="AZ455" s="324"/>
      <c r="BA455" s="324"/>
      <c r="BB455" s="324"/>
      <c r="BC455" s="324"/>
      <c r="BD455" s="324"/>
      <c r="BE455" s="324"/>
      <c r="BF455" s="324"/>
      <c r="BG455" s="324"/>
      <c r="BH455" s="324"/>
      <c r="BI455" s="324"/>
      <c r="BJ455" s="324"/>
      <c r="BK455" s="324"/>
      <c r="BL455" s="324"/>
      <c r="BM455" s="324"/>
      <c r="BN455" s="324"/>
      <c r="BO455" s="324"/>
      <c r="BP455" s="324"/>
      <c r="BQ455" s="324"/>
      <c r="BR455" s="324"/>
      <c r="BS455" s="324"/>
      <c r="BT455" s="324"/>
      <c r="BU455" s="324"/>
      <c r="BV455" s="324"/>
      <c r="BW455" s="324"/>
      <c r="BX455" s="324"/>
      <c r="BY455" s="324"/>
      <c r="BZ455" s="324"/>
      <c r="CA455" s="324"/>
      <c r="CB455" s="324"/>
      <c r="CC455" s="324"/>
      <c r="CD455" s="324"/>
      <c r="CE455" s="324"/>
      <c r="CF455" s="324"/>
      <c r="CG455" s="324"/>
      <c r="CH455" s="324"/>
      <c r="CI455" s="324"/>
      <c r="CJ455" s="324"/>
      <c r="CK455" s="324"/>
    </row>
    <row r="456" spans="1:89" hidden="1" x14ac:dyDescent="0.25">
      <c r="A456" s="152" t="s">
        <v>282</v>
      </c>
      <c r="B456" s="6"/>
      <c r="C456" s="93"/>
      <c r="D456" s="93"/>
      <c r="E456" s="93"/>
      <c r="F456" s="93"/>
      <c r="G456" s="324"/>
      <c r="H456" s="324"/>
      <c r="I456" s="324"/>
      <c r="J456" s="324"/>
      <c r="K456" s="324"/>
      <c r="L456" s="324"/>
      <c r="M456" s="324"/>
      <c r="N456" s="324"/>
      <c r="O456" s="324"/>
      <c r="P456" s="324"/>
      <c r="Q456" s="324"/>
      <c r="R456" s="324"/>
      <c r="S456" s="324"/>
      <c r="T456" s="324"/>
      <c r="U456" s="324"/>
      <c r="V456" s="324"/>
      <c r="W456" s="324"/>
      <c r="X456" s="324"/>
      <c r="Y456" s="324"/>
      <c r="Z456" s="324"/>
      <c r="AA456" s="324"/>
      <c r="AB456" s="324"/>
      <c r="AC456" s="324"/>
      <c r="AD456" s="324"/>
      <c r="AE456" s="324"/>
      <c r="AF456" s="324"/>
      <c r="AG456" s="324"/>
      <c r="AH456" s="324"/>
      <c r="AI456" s="324"/>
      <c r="AJ456" s="324"/>
      <c r="AK456" s="324"/>
      <c r="AL456" s="324"/>
      <c r="AM456" s="324"/>
      <c r="AN456" s="324"/>
      <c r="AO456" s="324"/>
      <c r="AP456" s="324"/>
      <c r="AQ456" s="324"/>
      <c r="AR456" s="324"/>
      <c r="AS456" s="324"/>
      <c r="AT456" s="324"/>
      <c r="AU456" s="324"/>
      <c r="AV456" s="324"/>
      <c r="AW456" s="324"/>
      <c r="AX456" s="324"/>
      <c r="AY456" s="324"/>
      <c r="AZ456" s="324"/>
      <c r="BA456" s="324"/>
      <c r="BB456" s="324"/>
      <c r="BC456" s="324"/>
      <c r="BD456" s="324"/>
      <c r="BE456" s="324"/>
      <c r="BF456" s="324"/>
      <c r="BG456" s="324"/>
      <c r="BH456" s="324"/>
      <c r="BI456" s="324"/>
      <c r="BJ456" s="324"/>
      <c r="BK456" s="324"/>
      <c r="BL456" s="324"/>
      <c r="BM456" s="324"/>
      <c r="BN456" s="324"/>
      <c r="BO456" s="324"/>
      <c r="BP456" s="324"/>
      <c r="BQ456" s="324"/>
      <c r="BR456" s="324"/>
      <c r="BS456" s="324"/>
      <c r="BT456" s="324"/>
      <c r="BU456" s="324"/>
      <c r="BV456" s="324"/>
      <c r="BW456" s="324"/>
      <c r="BX456" s="324"/>
      <c r="BY456" s="324"/>
      <c r="BZ456" s="324"/>
      <c r="CA456" s="324"/>
      <c r="CB456" s="324"/>
      <c r="CC456" s="324"/>
      <c r="CD456" s="324"/>
      <c r="CE456" s="324"/>
      <c r="CF456" s="324"/>
      <c r="CG456" s="324"/>
      <c r="CH456" s="324"/>
      <c r="CI456" s="324"/>
      <c r="CJ456" s="324"/>
      <c r="CK456" s="324"/>
    </row>
    <row r="457" spans="1:89" hidden="1" x14ac:dyDescent="0.25">
      <c r="A457" s="24" t="s">
        <v>144</v>
      </c>
      <c r="B457" s="6"/>
      <c r="C457" s="93">
        <f>(C458/3.8/3.2)+10000</f>
        <v>10855.263157894737</v>
      </c>
      <c r="D457" s="93"/>
      <c r="E457" s="93"/>
      <c r="F457" s="93"/>
      <c r="G457" s="324"/>
      <c r="H457" s="324"/>
      <c r="I457" s="324"/>
      <c r="J457" s="324"/>
      <c r="K457" s="324"/>
      <c r="L457" s="324"/>
      <c r="M457" s="324"/>
      <c r="N457" s="324"/>
      <c r="O457" s="324"/>
      <c r="P457" s="324"/>
      <c r="Q457" s="324"/>
      <c r="R457" s="324"/>
      <c r="S457" s="324"/>
      <c r="T457" s="324"/>
      <c r="U457" s="324"/>
      <c r="V457" s="324"/>
      <c r="W457" s="324"/>
      <c r="X457" s="324"/>
      <c r="Y457" s="324"/>
      <c r="Z457" s="324"/>
      <c r="AA457" s="324"/>
      <c r="AB457" s="324"/>
      <c r="AC457" s="324"/>
      <c r="AD457" s="324"/>
      <c r="AE457" s="324"/>
      <c r="AF457" s="324"/>
      <c r="AG457" s="324"/>
      <c r="AH457" s="324"/>
      <c r="AI457" s="324"/>
      <c r="AJ457" s="324"/>
      <c r="AK457" s="324"/>
      <c r="AL457" s="324"/>
      <c r="AM457" s="324"/>
      <c r="AN457" s="324"/>
      <c r="AO457" s="324"/>
      <c r="AP457" s="324"/>
      <c r="AQ457" s="324"/>
      <c r="AR457" s="324"/>
      <c r="AS457" s="324"/>
      <c r="AT457" s="324"/>
      <c r="AU457" s="324"/>
      <c r="AV457" s="324"/>
      <c r="AW457" s="324"/>
      <c r="AX457" s="324"/>
      <c r="AY457" s="324"/>
      <c r="AZ457" s="324"/>
      <c r="BA457" s="324"/>
      <c r="BB457" s="324"/>
      <c r="BC457" s="324"/>
      <c r="BD457" s="324"/>
      <c r="BE457" s="324"/>
      <c r="BF457" s="324"/>
      <c r="BG457" s="324"/>
      <c r="BH457" s="324"/>
      <c r="BI457" s="324"/>
      <c r="BJ457" s="324"/>
      <c r="BK457" s="324"/>
      <c r="BL457" s="324"/>
      <c r="BM457" s="324"/>
      <c r="BN457" s="324"/>
      <c r="BO457" s="324"/>
      <c r="BP457" s="324"/>
      <c r="BQ457" s="324"/>
      <c r="BR457" s="324"/>
      <c r="BS457" s="324"/>
      <c r="BT457" s="324"/>
      <c r="BU457" s="324"/>
      <c r="BV457" s="324"/>
      <c r="BW457" s="324"/>
      <c r="BX457" s="324"/>
      <c r="BY457" s="324"/>
      <c r="BZ457" s="324"/>
      <c r="CA457" s="324"/>
      <c r="CB457" s="324"/>
      <c r="CC457" s="324"/>
      <c r="CD457" s="324"/>
      <c r="CE457" s="324"/>
      <c r="CF457" s="324"/>
      <c r="CG457" s="324"/>
      <c r="CH457" s="324"/>
      <c r="CI457" s="324"/>
      <c r="CJ457" s="324"/>
      <c r="CK457" s="324"/>
    </row>
    <row r="458" spans="1:89" hidden="1" x14ac:dyDescent="0.25">
      <c r="A458" s="152" t="s">
        <v>191</v>
      </c>
      <c r="B458" s="6"/>
      <c r="C458" s="93">
        <v>10400</v>
      </c>
      <c r="D458" s="93"/>
      <c r="E458" s="93"/>
      <c r="F458" s="93"/>
      <c r="G458" s="458"/>
      <c r="H458" s="324"/>
      <c r="I458" s="324"/>
      <c r="J458" s="324"/>
      <c r="K458" s="324"/>
      <c r="L458" s="324"/>
      <c r="M458" s="324"/>
      <c r="N458" s="324"/>
      <c r="O458" s="324"/>
      <c r="P458" s="324"/>
      <c r="Q458" s="324"/>
      <c r="R458" s="324"/>
      <c r="S458" s="324"/>
      <c r="T458" s="324"/>
      <c r="U458" s="324"/>
      <c r="V458" s="324"/>
      <c r="W458" s="324"/>
      <c r="X458" s="324"/>
      <c r="Y458" s="324"/>
      <c r="Z458" s="324"/>
      <c r="AA458" s="324"/>
      <c r="AB458" s="324"/>
      <c r="AC458" s="324"/>
      <c r="AD458" s="324"/>
      <c r="AE458" s="324"/>
      <c r="AF458" s="324"/>
      <c r="AG458" s="324"/>
      <c r="AH458" s="324"/>
      <c r="AI458" s="324"/>
      <c r="AJ458" s="324"/>
      <c r="AK458" s="324"/>
      <c r="AL458" s="324"/>
      <c r="AM458" s="324"/>
      <c r="AN458" s="324"/>
      <c r="AO458" s="324"/>
      <c r="AP458" s="324"/>
      <c r="AQ458" s="324"/>
      <c r="AR458" s="324"/>
      <c r="AS458" s="324"/>
      <c r="AT458" s="324"/>
      <c r="AU458" s="324"/>
      <c r="AV458" s="324"/>
      <c r="AW458" s="324"/>
      <c r="AX458" s="324"/>
      <c r="AY458" s="324"/>
      <c r="AZ458" s="324"/>
      <c r="BA458" s="324"/>
      <c r="BB458" s="324"/>
      <c r="BC458" s="324"/>
      <c r="BD458" s="324"/>
      <c r="BE458" s="324"/>
      <c r="BF458" s="324"/>
      <c r="BG458" s="324"/>
      <c r="BH458" s="324"/>
      <c r="BI458" s="324"/>
      <c r="BJ458" s="324"/>
      <c r="BK458" s="324"/>
      <c r="BL458" s="324"/>
      <c r="BM458" s="324"/>
      <c r="BN458" s="324"/>
      <c r="BO458" s="324"/>
      <c r="BP458" s="324"/>
      <c r="BQ458" s="324"/>
      <c r="BR458" s="324"/>
      <c r="BS458" s="324"/>
      <c r="BT458" s="324"/>
      <c r="BU458" s="324"/>
      <c r="BV458" s="324"/>
      <c r="BW458" s="324"/>
      <c r="BX458" s="324"/>
      <c r="BY458" s="324"/>
      <c r="BZ458" s="324"/>
      <c r="CA458" s="324"/>
      <c r="CB458" s="324"/>
      <c r="CC458" s="324"/>
      <c r="CD458" s="324"/>
      <c r="CE458" s="324"/>
      <c r="CF458" s="324"/>
      <c r="CG458" s="324"/>
      <c r="CH458" s="324"/>
      <c r="CI458" s="324"/>
      <c r="CJ458" s="324"/>
      <c r="CK458" s="324"/>
    </row>
    <row r="459" spans="1:89" ht="30" hidden="1" x14ac:dyDescent="0.25">
      <c r="A459" s="24" t="s">
        <v>145</v>
      </c>
      <c r="B459" s="6"/>
      <c r="C459" s="93"/>
      <c r="D459" s="93"/>
      <c r="E459" s="93"/>
      <c r="F459" s="93"/>
      <c r="G459" s="324"/>
      <c r="H459" s="324"/>
      <c r="I459" s="324"/>
      <c r="J459" s="324"/>
      <c r="K459" s="324"/>
      <c r="L459" s="324"/>
      <c r="M459" s="324"/>
      <c r="N459" s="324"/>
      <c r="O459" s="324"/>
      <c r="P459" s="324"/>
      <c r="Q459" s="324"/>
      <c r="R459" s="324"/>
      <c r="S459" s="324"/>
      <c r="T459" s="324"/>
      <c r="U459" s="324"/>
      <c r="V459" s="324"/>
      <c r="W459" s="324"/>
      <c r="X459" s="324"/>
      <c r="Y459" s="324"/>
      <c r="Z459" s="324"/>
      <c r="AA459" s="324"/>
      <c r="AB459" s="324"/>
      <c r="AC459" s="324"/>
      <c r="AD459" s="324"/>
      <c r="AE459" s="324"/>
      <c r="AF459" s="324"/>
      <c r="AG459" s="324"/>
      <c r="AH459" s="324"/>
      <c r="AI459" s="324"/>
      <c r="AJ459" s="324"/>
      <c r="AK459" s="324"/>
      <c r="AL459" s="324"/>
      <c r="AM459" s="324"/>
      <c r="AN459" s="324"/>
      <c r="AO459" s="324"/>
      <c r="AP459" s="324"/>
      <c r="AQ459" s="324"/>
      <c r="AR459" s="324"/>
      <c r="AS459" s="324"/>
      <c r="AT459" s="324"/>
      <c r="AU459" s="324"/>
      <c r="AV459" s="324"/>
      <c r="AW459" s="324"/>
      <c r="AX459" s="324"/>
      <c r="AY459" s="324"/>
      <c r="AZ459" s="324"/>
      <c r="BA459" s="324"/>
      <c r="BB459" s="324"/>
      <c r="BC459" s="324"/>
      <c r="BD459" s="324"/>
      <c r="BE459" s="324"/>
      <c r="BF459" s="324"/>
      <c r="BG459" s="324"/>
      <c r="BH459" s="324"/>
      <c r="BI459" s="324"/>
      <c r="BJ459" s="324"/>
      <c r="BK459" s="324"/>
      <c r="BL459" s="324"/>
      <c r="BM459" s="324"/>
      <c r="BN459" s="324"/>
      <c r="BO459" s="324"/>
      <c r="BP459" s="324"/>
      <c r="BQ459" s="324"/>
      <c r="BR459" s="324"/>
      <c r="BS459" s="324"/>
      <c r="BT459" s="324"/>
      <c r="BU459" s="324"/>
      <c r="BV459" s="324"/>
      <c r="BW459" s="324"/>
      <c r="BX459" s="324"/>
      <c r="BY459" s="324"/>
      <c r="BZ459" s="324"/>
      <c r="CA459" s="324"/>
      <c r="CB459" s="324"/>
      <c r="CC459" s="324"/>
      <c r="CD459" s="324"/>
      <c r="CE459" s="324"/>
      <c r="CF459" s="324"/>
      <c r="CG459" s="324"/>
      <c r="CH459" s="324"/>
      <c r="CI459" s="324"/>
      <c r="CJ459" s="324"/>
      <c r="CK459" s="324"/>
    </row>
    <row r="460" spans="1:89" hidden="1" x14ac:dyDescent="0.25">
      <c r="A460" s="153" t="s">
        <v>208</v>
      </c>
      <c r="B460" s="6"/>
      <c r="C460" s="93"/>
      <c r="D460" s="93"/>
      <c r="E460" s="93"/>
      <c r="F460" s="93"/>
      <c r="G460" s="324"/>
      <c r="H460" s="324"/>
      <c r="I460" s="324"/>
      <c r="J460" s="324"/>
      <c r="K460" s="324"/>
      <c r="L460" s="324"/>
      <c r="M460" s="324"/>
      <c r="N460" s="324"/>
      <c r="O460" s="324"/>
      <c r="P460" s="324"/>
      <c r="Q460" s="324"/>
      <c r="R460" s="324"/>
      <c r="S460" s="324"/>
      <c r="T460" s="324"/>
      <c r="U460" s="324"/>
      <c r="V460" s="324"/>
      <c r="W460" s="324"/>
      <c r="X460" s="324"/>
      <c r="Y460" s="324"/>
      <c r="Z460" s="324"/>
      <c r="AA460" s="324"/>
      <c r="AB460" s="324"/>
      <c r="AC460" s="324"/>
      <c r="AD460" s="324"/>
      <c r="AE460" s="324"/>
      <c r="AF460" s="324"/>
      <c r="AG460" s="324"/>
      <c r="AH460" s="324"/>
      <c r="AI460" s="324"/>
      <c r="AJ460" s="324"/>
      <c r="AK460" s="324"/>
      <c r="AL460" s="324"/>
      <c r="AM460" s="324"/>
      <c r="AN460" s="324"/>
      <c r="AO460" s="324"/>
      <c r="AP460" s="324"/>
      <c r="AQ460" s="324"/>
      <c r="AR460" s="324"/>
      <c r="AS460" s="324"/>
      <c r="AT460" s="324"/>
      <c r="AU460" s="324"/>
      <c r="AV460" s="324"/>
      <c r="AW460" s="324"/>
      <c r="AX460" s="324"/>
      <c r="AY460" s="324"/>
      <c r="AZ460" s="324"/>
      <c r="BA460" s="324"/>
      <c r="BB460" s="324"/>
      <c r="BC460" s="324"/>
      <c r="BD460" s="324"/>
      <c r="BE460" s="324"/>
      <c r="BF460" s="324"/>
      <c r="BG460" s="324"/>
      <c r="BH460" s="324"/>
      <c r="BI460" s="324"/>
      <c r="BJ460" s="324"/>
      <c r="BK460" s="324"/>
      <c r="BL460" s="324"/>
      <c r="BM460" s="324"/>
      <c r="BN460" s="324"/>
      <c r="BO460" s="324"/>
      <c r="BP460" s="324"/>
      <c r="BQ460" s="324"/>
      <c r="BR460" s="324"/>
      <c r="BS460" s="324"/>
      <c r="BT460" s="324"/>
      <c r="BU460" s="324"/>
      <c r="BV460" s="324"/>
      <c r="BW460" s="324"/>
      <c r="BX460" s="324"/>
      <c r="BY460" s="324"/>
      <c r="BZ460" s="324"/>
      <c r="CA460" s="324"/>
      <c r="CB460" s="324"/>
      <c r="CC460" s="324"/>
      <c r="CD460" s="324"/>
      <c r="CE460" s="324"/>
      <c r="CF460" s="324"/>
      <c r="CG460" s="324"/>
      <c r="CH460" s="324"/>
      <c r="CI460" s="324"/>
      <c r="CJ460" s="324"/>
      <c r="CK460" s="324"/>
    </row>
    <row r="461" spans="1:89" hidden="1" x14ac:dyDescent="0.25">
      <c r="A461" s="229" t="s">
        <v>268</v>
      </c>
      <c r="B461" s="6"/>
      <c r="C461" s="93"/>
      <c r="D461" s="93"/>
      <c r="E461" s="93"/>
      <c r="F461" s="93"/>
      <c r="G461" s="324"/>
      <c r="H461" s="324"/>
      <c r="I461" s="324"/>
      <c r="J461" s="324"/>
      <c r="K461" s="324"/>
      <c r="L461" s="324"/>
      <c r="M461" s="324"/>
      <c r="N461" s="324"/>
      <c r="O461" s="324"/>
      <c r="P461" s="324"/>
      <c r="Q461" s="324"/>
      <c r="R461" s="324"/>
      <c r="S461" s="324"/>
      <c r="T461" s="324"/>
      <c r="U461" s="324"/>
      <c r="V461" s="324"/>
      <c r="W461" s="324"/>
      <c r="X461" s="324"/>
      <c r="Y461" s="324"/>
      <c r="Z461" s="324"/>
      <c r="AA461" s="324"/>
      <c r="AB461" s="324"/>
      <c r="AC461" s="324"/>
      <c r="AD461" s="324"/>
      <c r="AE461" s="324"/>
      <c r="AF461" s="324"/>
      <c r="AG461" s="324"/>
      <c r="AH461" s="324"/>
      <c r="AI461" s="324"/>
      <c r="AJ461" s="324"/>
      <c r="AK461" s="324"/>
      <c r="AL461" s="324"/>
      <c r="AM461" s="324"/>
      <c r="AN461" s="324"/>
      <c r="AO461" s="324"/>
      <c r="AP461" s="324"/>
      <c r="AQ461" s="324"/>
      <c r="AR461" s="324"/>
      <c r="AS461" s="324"/>
      <c r="AT461" s="324"/>
      <c r="AU461" s="324"/>
      <c r="AV461" s="324"/>
      <c r="AW461" s="324"/>
      <c r="AX461" s="324"/>
      <c r="AY461" s="324"/>
      <c r="AZ461" s="324"/>
      <c r="BA461" s="324"/>
      <c r="BB461" s="324"/>
      <c r="BC461" s="324"/>
      <c r="BD461" s="324"/>
      <c r="BE461" s="324"/>
      <c r="BF461" s="324"/>
      <c r="BG461" s="324"/>
      <c r="BH461" s="324"/>
      <c r="BI461" s="324"/>
      <c r="BJ461" s="324"/>
      <c r="BK461" s="324"/>
      <c r="BL461" s="324"/>
      <c r="BM461" s="324"/>
      <c r="BN461" s="324"/>
      <c r="BO461" s="324"/>
      <c r="BP461" s="324"/>
      <c r="BQ461" s="324"/>
      <c r="BR461" s="324"/>
      <c r="BS461" s="324"/>
      <c r="BT461" s="324"/>
      <c r="BU461" s="324"/>
      <c r="BV461" s="324"/>
      <c r="BW461" s="324"/>
      <c r="BX461" s="324"/>
      <c r="BY461" s="324"/>
      <c r="BZ461" s="324"/>
      <c r="CA461" s="324"/>
      <c r="CB461" s="324"/>
      <c r="CC461" s="324"/>
      <c r="CD461" s="324"/>
      <c r="CE461" s="324"/>
      <c r="CF461" s="324"/>
      <c r="CG461" s="324"/>
      <c r="CH461" s="324"/>
      <c r="CI461" s="324"/>
      <c r="CJ461" s="324"/>
      <c r="CK461" s="324"/>
    </row>
    <row r="462" spans="1:89" s="324" customFormat="1" hidden="1" x14ac:dyDescent="0.25">
      <c r="A462" s="17" t="s">
        <v>197</v>
      </c>
      <c r="B462" s="6"/>
      <c r="C462" s="78">
        <f>C434+ROUND(C457*3.2,0)+C459</f>
        <v>193020</v>
      </c>
      <c r="D462" s="93"/>
      <c r="E462" s="93"/>
      <c r="F462" s="93"/>
    </row>
    <row r="463" spans="1:89" s="324" customFormat="1" ht="21" hidden="1" customHeight="1" x14ac:dyDescent="0.25">
      <c r="A463" s="503" t="s">
        <v>147</v>
      </c>
      <c r="B463" s="51"/>
      <c r="C463" s="78"/>
      <c r="D463" s="93"/>
      <c r="E463" s="93"/>
      <c r="F463" s="93"/>
    </row>
    <row r="464" spans="1:89" s="324" customFormat="1" ht="31.5" hidden="1" x14ac:dyDescent="0.25">
      <c r="A464" s="162" t="s">
        <v>70</v>
      </c>
      <c r="B464" s="51"/>
      <c r="C464" s="116">
        <v>6000</v>
      </c>
      <c r="D464" s="93"/>
      <c r="E464" s="93"/>
      <c r="F464" s="93"/>
    </row>
    <row r="465" spans="1:6" s="324" customFormat="1" ht="31.5" hidden="1" x14ac:dyDescent="0.25">
      <c r="A465" s="162" t="s">
        <v>71</v>
      </c>
      <c r="B465" s="51"/>
      <c r="C465" s="116">
        <v>6500</v>
      </c>
      <c r="D465" s="93"/>
      <c r="E465" s="93"/>
      <c r="F465" s="93"/>
    </row>
    <row r="466" spans="1:6" s="324" customFormat="1" hidden="1" x14ac:dyDescent="0.25">
      <c r="A466" s="154" t="s">
        <v>64</v>
      </c>
      <c r="B466" s="51"/>
      <c r="C466" s="116">
        <v>950</v>
      </c>
      <c r="D466" s="93"/>
      <c r="E466" s="93"/>
      <c r="F466" s="93"/>
    </row>
    <row r="467" spans="1:6" s="324" customFormat="1" ht="30" hidden="1" x14ac:dyDescent="0.25">
      <c r="A467" s="154" t="s">
        <v>215</v>
      </c>
      <c r="B467" s="51"/>
      <c r="C467" s="116">
        <v>12000</v>
      </c>
      <c r="D467" s="93"/>
      <c r="E467" s="93"/>
      <c r="F467" s="93"/>
    </row>
    <row r="468" spans="1:6" s="324" customFormat="1" hidden="1" x14ac:dyDescent="0.25">
      <c r="A468" s="154" t="s">
        <v>33</v>
      </c>
      <c r="B468" s="51"/>
      <c r="C468" s="116">
        <v>40</v>
      </c>
      <c r="D468" s="93"/>
      <c r="E468" s="93"/>
      <c r="F468" s="93"/>
    </row>
    <row r="469" spans="1:6" s="324" customFormat="1" hidden="1" x14ac:dyDescent="0.25">
      <c r="A469" s="154" t="s">
        <v>67</v>
      </c>
      <c r="B469" s="51"/>
      <c r="C469" s="116">
        <v>64000</v>
      </c>
      <c r="D469" s="93"/>
      <c r="E469" s="93"/>
      <c r="F469" s="93"/>
    </row>
    <row r="470" spans="1:6" s="324" customFormat="1" hidden="1" x14ac:dyDescent="0.25">
      <c r="A470" s="154" t="s">
        <v>84</v>
      </c>
      <c r="B470" s="51"/>
      <c r="C470" s="116">
        <v>45</v>
      </c>
      <c r="D470" s="93"/>
      <c r="E470" s="93"/>
      <c r="F470" s="93"/>
    </row>
    <row r="471" spans="1:6" s="324" customFormat="1" hidden="1" x14ac:dyDescent="0.25">
      <c r="A471" s="154" t="s">
        <v>21</v>
      </c>
      <c r="B471" s="51"/>
      <c r="C471" s="116">
        <v>3150</v>
      </c>
      <c r="D471" s="93"/>
      <c r="E471" s="93"/>
      <c r="F471" s="93"/>
    </row>
    <row r="472" spans="1:6" s="324" customFormat="1" ht="30" hidden="1" x14ac:dyDescent="0.25">
      <c r="A472" s="154" t="s">
        <v>213</v>
      </c>
      <c r="B472" s="51"/>
      <c r="C472" s="116">
        <v>800</v>
      </c>
      <c r="D472" s="93"/>
      <c r="E472" s="93"/>
      <c r="F472" s="93"/>
    </row>
    <row r="473" spans="1:6" s="324" customFormat="1" hidden="1" x14ac:dyDescent="0.25">
      <c r="A473" s="154" t="s">
        <v>40</v>
      </c>
      <c r="B473" s="51"/>
      <c r="C473" s="116">
        <v>180000</v>
      </c>
      <c r="D473" s="93"/>
      <c r="E473" s="93"/>
      <c r="F473" s="93"/>
    </row>
    <row r="474" spans="1:6" s="324" customFormat="1" hidden="1" x14ac:dyDescent="0.25">
      <c r="A474" s="154" t="s">
        <v>216</v>
      </c>
      <c r="B474" s="51"/>
      <c r="C474" s="116">
        <v>400</v>
      </c>
      <c r="D474" s="93"/>
      <c r="E474" s="93"/>
      <c r="F474" s="93"/>
    </row>
    <row r="475" spans="1:6" s="324" customFormat="1" ht="30" hidden="1" x14ac:dyDescent="0.25">
      <c r="A475" s="154" t="s">
        <v>73</v>
      </c>
      <c r="B475" s="51"/>
      <c r="C475" s="116">
        <v>1000</v>
      </c>
      <c r="D475" s="93"/>
      <c r="E475" s="93"/>
      <c r="F475" s="93"/>
    </row>
    <row r="476" spans="1:6" s="324" customFormat="1" ht="30" hidden="1" x14ac:dyDescent="0.25">
      <c r="A476" s="154" t="s">
        <v>214</v>
      </c>
      <c r="B476" s="51"/>
      <c r="C476" s="116">
        <v>5800</v>
      </c>
      <c r="D476" s="93"/>
      <c r="E476" s="93"/>
      <c r="F476" s="93"/>
    </row>
    <row r="477" spans="1:6" s="324" customFormat="1" hidden="1" x14ac:dyDescent="0.25">
      <c r="A477" s="154" t="s">
        <v>99</v>
      </c>
      <c r="B477" s="51"/>
      <c r="C477" s="116">
        <v>380</v>
      </c>
      <c r="D477" s="93"/>
      <c r="E477" s="93"/>
      <c r="F477" s="93"/>
    </row>
    <row r="478" spans="1:6" s="324" customFormat="1" hidden="1" x14ac:dyDescent="0.25">
      <c r="A478" s="154" t="s">
        <v>217</v>
      </c>
      <c r="B478" s="51"/>
      <c r="C478" s="116">
        <v>1500</v>
      </c>
      <c r="D478" s="93"/>
      <c r="E478" s="93"/>
      <c r="F478" s="93"/>
    </row>
    <row r="479" spans="1:6" s="324" customFormat="1" hidden="1" x14ac:dyDescent="0.25">
      <c r="A479" s="154" t="s">
        <v>148</v>
      </c>
      <c r="B479" s="51"/>
      <c r="C479" s="116">
        <v>100</v>
      </c>
      <c r="D479" s="93"/>
      <c r="E479" s="93"/>
      <c r="F479" s="93"/>
    </row>
    <row r="480" spans="1:6" s="324" customFormat="1" hidden="1" x14ac:dyDescent="0.25">
      <c r="A480" s="154" t="s">
        <v>61</v>
      </c>
      <c r="B480" s="51"/>
      <c r="C480" s="116">
        <v>10000</v>
      </c>
      <c r="D480" s="93"/>
      <c r="E480" s="93"/>
      <c r="F480" s="93"/>
    </row>
    <row r="481" spans="1:6" s="324" customFormat="1" hidden="1" x14ac:dyDescent="0.25">
      <c r="A481" s="154" t="s">
        <v>66</v>
      </c>
      <c r="B481" s="51"/>
      <c r="C481" s="116">
        <v>4100</v>
      </c>
      <c r="D481" s="93"/>
      <c r="E481" s="93"/>
      <c r="F481" s="93"/>
    </row>
    <row r="482" spans="1:6" s="324" customFormat="1" hidden="1" x14ac:dyDescent="0.25">
      <c r="A482" s="154" t="s">
        <v>68</v>
      </c>
      <c r="B482" s="51"/>
      <c r="C482" s="116">
        <v>2600</v>
      </c>
      <c r="D482" s="93"/>
      <c r="E482" s="93"/>
      <c r="F482" s="93"/>
    </row>
    <row r="483" spans="1:6" s="324" customFormat="1" hidden="1" x14ac:dyDescent="0.25">
      <c r="A483" s="154" t="s">
        <v>65</v>
      </c>
      <c r="B483" s="51"/>
      <c r="C483" s="116">
        <v>3000</v>
      </c>
      <c r="D483" s="93"/>
      <c r="E483" s="93"/>
      <c r="F483" s="93"/>
    </row>
    <row r="484" spans="1:6" s="324" customFormat="1" ht="30" hidden="1" x14ac:dyDescent="0.25">
      <c r="A484" s="154" t="s">
        <v>218</v>
      </c>
      <c r="B484" s="51"/>
      <c r="C484" s="116">
        <v>1200</v>
      </c>
      <c r="D484" s="93"/>
      <c r="E484" s="93"/>
      <c r="F484" s="93"/>
    </row>
    <row r="485" spans="1:6" s="324" customFormat="1" hidden="1" x14ac:dyDescent="0.25">
      <c r="A485" s="154" t="s">
        <v>20</v>
      </c>
      <c r="B485" s="51"/>
      <c r="C485" s="116">
        <v>8000</v>
      </c>
      <c r="D485" s="93"/>
      <c r="E485" s="93"/>
      <c r="F485" s="93"/>
    </row>
    <row r="486" spans="1:6" s="324" customFormat="1" hidden="1" x14ac:dyDescent="0.25">
      <c r="A486" s="154" t="s">
        <v>209</v>
      </c>
      <c r="B486" s="51"/>
      <c r="C486" s="116">
        <v>23100</v>
      </c>
      <c r="D486" s="93"/>
      <c r="E486" s="93"/>
      <c r="F486" s="93"/>
    </row>
    <row r="487" spans="1:6" s="324" customFormat="1" hidden="1" x14ac:dyDescent="0.25">
      <c r="A487" s="154" t="s">
        <v>69</v>
      </c>
      <c r="B487" s="51"/>
      <c r="C487" s="116">
        <v>40</v>
      </c>
      <c r="D487" s="93"/>
      <c r="E487" s="93"/>
      <c r="F487" s="93"/>
    </row>
    <row r="488" spans="1:6" s="324" customFormat="1" hidden="1" x14ac:dyDescent="0.25">
      <c r="A488" s="154" t="s">
        <v>42</v>
      </c>
      <c r="B488" s="51"/>
      <c r="C488" s="116">
        <v>25500</v>
      </c>
      <c r="D488" s="93"/>
      <c r="E488" s="93"/>
      <c r="F488" s="93"/>
    </row>
    <row r="489" spans="1:6" s="324" customFormat="1" hidden="1" x14ac:dyDescent="0.25">
      <c r="A489" s="154" t="s">
        <v>18</v>
      </c>
      <c r="B489" s="51"/>
      <c r="C489" s="116">
        <v>2700</v>
      </c>
      <c r="D489" s="93"/>
      <c r="E489" s="93"/>
      <c r="F489" s="93"/>
    </row>
    <row r="490" spans="1:6" s="324" customFormat="1" hidden="1" x14ac:dyDescent="0.25">
      <c r="A490" s="504" t="s">
        <v>34</v>
      </c>
      <c r="B490" s="459"/>
      <c r="C490" s="116">
        <v>5000</v>
      </c>
      <c r="D490" s="93"/>
      <c r="E490" s="93"/>
      <c r="F490" s="93"/>
    </row>
    <row r="491" spans="1:6" s="324" customFormat="1" hidden="1" x14ac:dyDescent="0.25">
      <c r="A491" s="154" t="s">
        <v>211</v>
      </c>
      <c r="B491" s="459"/>
      <c r="C491" s="116">
        <v>100</v>
      </c>
      <c r="D491" s="93"/>
      <c r="E491" s="93"/>
      <c r="F491" s="93"/>
    </row>
    <row r="492" spans="1:6" s="324" customFormat="1" hidden="1" x14ac:dyDescent="0.25">
      <c r="A492" s="154" t="s">
        <v>63</v>
      </c>
      <c r="B492" s="459"/>
      <c r="C492" s="116">
        <v>16500</v>
      </c>
      <c r="D492" s="93"/>
      <c r="E492" s="93"/>
      <c r="F492" s="93"/>
    </row>
    <row r="493" spans="1:6" s="324" customFormat="1" hidden="1" x14ac:dyDescent="0.25">
      <c r="A493" s="154" t="s">
        <v>95</v>
      </c>
      <c r="B493" s="459"/>
      <c r="C493" s="116">
        <v>500</v>
      </c>
      <c r="D493" s="93"/>
      <c r="E493" s="93"/>
      <c r="F493" s="93"/>
    </row>
    <row r="494" spans="1:6" s="324" customFormat="1" hidden="1" x14ac:dyDescent="0.25">
      <c r="A494" s="154" t="s">
        <v>62</v>
      </c>
      <c r="B494" s="459"/>
      <c r="C494" s="116">
        <v>700</v>
      </c>
      <c r="D494" s="93"/>
      <c r="E494" s="93"/>
      <c r="F494" s="93"/>
    </row>
    <row r="495" spans="1:6" s="324" customFormat="1" hidden="1" x14ac:dyDescent="0.25">
      <c r="A495" s="154" t="s">
        <v>212</v>
      </c>
      <c r="B495" s="459"/>
      <c r="C495" s="116">
        <v>3500</v>
      </c>
      <c r="D495" s="93"/>
      <c r="E495" s="93"/>
      <c r="F495" s="93"/>
    </row>
    <row r="496" spans="1:6" s="324" customFormat="1" hidden="1" x14ac:dyDescent="0.25">
      <c r="A496" s="154" t="s">
        <v>39</v>
      </c>
      <c r="B496" s="459"/>
      <c r="C496" s="116">
        <v>10850</v>
      </c>
      <c r="D496" s="93"/>
      <c r="E496" s="93"/>
      <c r="F496" s="93"/>
    </row>
    <row r="497" spans="1:89" ht="15.75" hidden="1" thickBot="1" x14ac:dyDescent="0.3">
      <c r="A497" s="505" t="s">
        <v>11</v>
      </c>
      <c r="B497" s="506"/>
      <c r="C497" s="506"/>
      <c r="D497" s="506"/>
      <c r="E497" s="506"/>
      <c r="F497" s="506"/>
      <c r="G497" s="324"/>
      <c r="H497" s="324"/>
      <c r="I497" s="324"/>
      <c r="J497" s="324"/>
      <c r="K497" s="324"/>
      <c r="L497" s="324"/>
      <c r="M497" s="324"/>
      <c r="N497" s="324"/>
      <c r="O497" s="324"/>
      <c r="P497" s="324"/>
      <c r="Q497" s="324"/>
      <c r="R497" s="324"/>
      <c r="S497" s="324"/>
      <c r="T497" s="324"/>
      <c r="U497" s="324"/>
      <c r="V497" s="324"/>
      <c r="W497" s="324"/>
      <c r="X497" s="324"/>
      <c r="Y497" s="324"/>
      <c r="Z497" s="324"/>
      <c r="AA497" s="324"/>
      <c r="AB497" s="324"/>
      <c r="AC497" s="324"/>
      <c r="AD497" s="324"/>
      <c r="AE497" s="324"/>
      <c r="AF497" s="324"/>
      <c r="AG497" s="324"/>
      <c r="AH497" s="324"/>
      <c r="AI497" s="324"/>
      <c r="AJ497" s="324"/>
      <c r="AK497" s="324"/>
      <c r="AL497" s="324"/>
      <c r="AM497" s="324"/>
      <c r="AN497" s="324"/>
      <c r="AO497" s="324"/>
      <c r="AP497" s="324"/>
      <c r="AQ497" s="324"/>
      <c r="AR497" s="324"/>
      <c r="AS497" s="324"/>
      <c r="AT497" s="324"/>
      <c r="AU497" s="324"/>
      <c r="AV497" s="324"/>
      <c r="AW497" s="324"/>
      <c r="AX497" s="324"/>
      <c r="AY497" s="324"/>
      <c r="AZ497" s="324"/>
      <c r="BA497" s="324"/>
      <c r="BB497" s="324"/>
      <c r="BC497" s="324"/>
      <c r="BD497" s="324"/>
      <c r="BE497" s="324"/>
      <c r="BF497" s="324"/>
      <c r="BG497" s="324"/>
      <c r="BH497" s="324"/>
      <c r="BI497" s="324"/>
      <c r="BJ497" s="324"/>
      <c r="BK497" s="324"/>
      <c r="BL497" s="324"/>
      <c r="BM497" s="324"/>
      <c r="BN497" s="324"/>
      <c r="BO497" s="324"/>
      <c r="BP497" s="324"/>
      <c r="BQ497" s="324"/>
      <c r="BR497" s="324"/>
      <c r="BS497" s="324"/>
      <c r="BT497" s="324"/>
      <c r="BU497" s="324"/>
      <c r="BV497" s="324"/>
      <c r="BW497" s="324"/>
      <c r="BX497" s="324"/>
      <c r="BY497" s="324"/>
      <c r="BZ497" s="324"/>
      <c r="CA497" s="324"/>
      <c r="CB497" s="324"/>
      <c r="CC497" s="324"/>
      <c r="CD497" s="324"/>
      <c r="CE497" s="324"/>
      <c r="CF497" s="324"/>
      <c r="CG497" s="324"/>
      <c r="CH497" s="324"/>
      <c r="CI497" s="324"/>
      <c r="CJ497" s="324"/>
      <c r="CK497" s="324"/>
    </row>
    <row r="498" spans="1:89" ht="21.75" hidden="1" customHeight="1" x14ac:dyDescent="0.25">
      <c r="A498" s="414" t="s">
        <v>276</v>
      </c>
      <c r="B498" s="496"/>
      <c r="C498" s="236"/>
      <c r="D498" s="236"/>
      <c r="E498" s="236"/>
      <c r="F498" s="236"/>
      <c r="G498" s="324"/>
      <c r="H498" s="324"/>
      <c r="I498" s="324"/>
      <c r="J498" s="324"/>
      <c r="K498" s="324"/>
      <c r="L498" s="324"/>
      <c r="M498" s="324"/>
      <c r="N498" s="324"/>
      <c r="O498" s="324"/>
      <c r="P498" s="324"/>
      <c r="Q498" s="324"/>
      <c r="R498" s="324"/>
      <c r="S498" s="324"/>
      <c r="T498" s="324"/>
      <c r="U498" s="324"/>
      <c r="V498" s="324"/>
      <c r="W498" s="324"/>
      <c r="X498" s="324"/>
      <c r="Y498" s="324"/>
      <c r="Z498" s="324"/>
      <c r="AA498" s="324"/>
      <c r="AB498" s="324"/>
      <c r="AC498" s="324"/>
      <c r="AD498" s="324"/>
      <c r="AE498" s="324"/>
      <c r="AF498" s="324"/>
      <c r="AG498" s="324"/>
      <c r="AH498" s="324"/>
      <c r="AI498" s="324"/>
      <c r="AJ498" s="324"/>
      <c r="AK498" s="324"/>
      <c r="AL498" s="324"/>
      <c r="AM498" s="324"/>
      <c r="AN498" s="324"/>
      <c r="AO498" s="324"/>
      <c r="AP498" s="324"/>
      <c r="AQ498" s="324"/>
      <c r="AR498" s="324"/>
      <c r="AS498" s="324"/>
      <c r="AT498" s="324"/>
      <c r="AU498" s="324"/>
      <c r="AV498" s="324"/>
      <c r="AW498" s="324"/>
      <c r="AX498" s="324"/>
      <c r="AY498" s="324"/>
      <c r="AZ498" s="324"/>
      <c r="BA498" s="324"/>
      <c r="BB498" s="324"/>
      <c r="BC498" s="324"/>
      <c r="BD498" s="324"/>
      <c r="BE498" s="324"/>
      <c r="BF498" s="324"/>
      <c r="BG498" s="324"/>
      <c r="BH498" s="324"/>
      <c r="BI498" s="324"/>
      <c r="BJ498" s="324"/>
      <c r="BK498" s="324"/>
      <c r="BL498" s="324"/>
      <c r="BM498" s="324"/>
      <c r="BN498" s="324"/>
      <c r="BO498" s="324"/>
      <c r="BP498" s="324"/>
      <c r="BQ498" s="324"/>
      <c r="BR498" s="324"/>
      <c r="BS498" s="324"/>
      <c r="BT498" s="324"/>
      <c r="BU498" s="324"/>
      <c r="BV498" s="324"/>
      <c r="BW498" s="324"/>
      <c r="BX498" s="324"/>
      <c r="BY498" s="324"/>
      <c r="BZ498" s="324"/>
      <c r="CA498" s="324"/>
      <c r="CB498" s="324"/>
      <c r="CC498" s="324"/>
      <c r="CD498" s="324"/>
      <c r="CE498" s="324"/>
      <c r="CF498" s="324"/>
      <c r="CG498" s="324"/>
      <c r="CH498" s="324"/>
      <c r="CI498" s="324"/>
      <c r="CJ498" s="324"/>
      <c r="CK498" s="324"/>
    </row>
    <row r="499" spans="1:89" hidden="1" x14ac:dyDescent="0.25">
      <c r="A499" s="15" t="s">
        <v>199</v>
      </c>
      <c r="B499" s="51"/>
      <c r="C499" s="93"/>
      <c r="D499" s="93"/>
      <c r="E499" s="93"/>
      <c r="F499" s="93"/>
      <c r="G499" s="324"/>
      <c r="H499" s="324"/>
      <c r="I499" s="324"/>
      <c r="J499" s="324"/>
      <c r="K499" s="324"/>
      <c r="L499" s="324"/>
      <c r="M499" s="324"/>
      <c r="N499" s="324"/>
      <c r="O499" s="324"/>
      <c r="P499" s="324"/>
      <c r="Q499" s="324"/>
      <c r="R499" s="324"/>
      <c r="S499" s="324"/>
      <c r="T499" s="324"/>
      <c r="U499" s="324"/>
      <c r="V499" s="324"/>
      <c r="W499" s="324"/>
      <c r="X499" s="324"/>
      <c r="Y499" s="324"/>
      <c r="Z499" s="324"/>
      <c r="AA499" s="324"/>
      <c r="AB499" s="324"/>
      <c r="AC499" s="324"/>
      <c r="AD499" s="324"/>
      <c r="AE499" s="324"/>
      <c r="AF499" s="324"/>
      <c r="AG499" s="324"/>
      <c r="AH499" s="324"/>
      <c r="AI499" s="324"/>
      <c r="AJ499" s="324"/>
      <c r="AK499" s="324"/>
      <c r="AL499" s="324"/>
      <c r="AM499" s="324"/>
      <c r="AN499" s="324"/>
      <c r="AO499" s="324"/>
      <c r="AP499" s="324"/>
      <c r="AQ499" s="324"/>
      <c r="AR499" s="324"/>
      <c r="AS499" s="324"/>
      <c r="AT499" s="324"/>
      <c r="AU499" s="324"/>
      <c r="AV499" s="324"/>
      <c r="AW499" s="324"/>
      <c r="AX499" s="324"/>
      <c r="AY499" s="324"/>
      <c r="AZ499" s="324"/>
      <c r="BA499" s="324"/>
      <c r="BB499" s="324"/>
      <c r="BC499" s="324"/>
      <c r="BD499" s="324"/>
      <c r="BE499" s="324"/>
      <c r="BF499" s="324"/>
      <c r="BG499" s="324"/>
      <c r="BH499" s="324"/>
      <c r="BI499" s="324"/>
      <c r="BJ499" s="324"/>
      <c r="BK499" s="324"/>
      <c r="BL499" s="324"/>
      <c r="BM499" s="324"/>
      <c r="BN499" s="324"/>
      <c r="BO499" s="324"/>
      <c r="BP499" s="324"/>
      <c r="BQ499" s="324"/>
      <c r="BR499" s="324"/>
      <c r="BS499" s="324"/>
      <c r="BT499" s="324"/>
      <c r="BU499" s="324"/>
      <c r="BV499" s="324"/>
      <c r="BW499" s="324"/>
      <c r="BX499" s="324"/>
      <c r="BY499" s="324"/>
      <c r="BZ499" s="324"/>
      <c r="CA499" s="324"/>
      <c r="CB499" s="324"/>
      <c r="CC499" s="324"/>
      <c r="CD499" s="324"/>
      <c r="CE499" s="324"/>
      <c r="CF499" s="324"/>
      <c r="CG499" s="324"/>
      <c r="CH499" s="324"/>
      <c r="CI499" s="324"/>
      <c r="CJ499" s="324"/>
      <c r="CK499" s="324"/>
    </row>
    <row r="500" spans="1:89" hidden="1" x14ac:dyDescent="0.25">
      <c r="A500" s="16" t="s">
        <v>146</v>
      </c>
      <c r="B500" s="123"/>
      <c r="C500" s="93">
        <f>C501+C502+C503+C504</f>
        <v>22000</v>
      </c>
      <c r="D500" s="93"/>
      <c r="E500" s="93"/>
      <c r="F500" s="93"/>
      <c r="G500" s="324"/>
      <c r="H500" s="324"/>
      <c r="I500" s="324"/>
      <c r="J500" s="324"/>
      <c r="K500" s="324"/>
      <c r="L500" s="324"/>
      <c r="M500" s="324"/>
      <c r="N500" s="324"/>
      <c r="O500" s="324"/>
      <c r="P500" s="324"/>
      <c r="Q500" s="324"/>
      <c r="R500" s="324"/>
      <c r="S500" s="324"/>
      <c r="T500" s="324"/>
      <c r="U500" s="324"/>
      <c r="V500" s="324"/>
      <c r="W500" s="324"/>
      <c r="X500" s="324"/>
      <c r="Y500" s="324"/>
      <c r="Z500" s="324"/>
      <c r="AA500" s="324"/>
      <c r="AB500" s="324"/>
      <c r="AC500" s="324"/>
      <c r="AD500" s="324"/>
      <c r="AE500" s="324"/>
      <c r="AF500" s="324"/>
      <c r="AG500" s="324"/>
      <c r="AH500" s="324"/>
      <c r="AI500" s="324"/>
      <c r="AJ500" s="324"/>
      <c r="AK500" s="324"/>
      <c r="AL500" s="324"/>
      <c r="AM500" s="324"/>
      <c r="AN500" s="324"/>
      <c r="AO500" s="324"/>
      <c r="AP500" s="324"/>
      <c r="AQ500" s="324"/>
      <c r="AR500" s="324"/>
      <c r="AS500" s="324"/>
      <c r="AT500" s="324"/>
      <c r="AU500" s="324"/>
      <c r="AV500" s="324"/>
      <c r="AW500" s="324"/>
      <c r="AX500" s="324"/>
      <c r="AY500" s="324"/>
      <c r="AZ500" s="324"/>
      <c r="BA500" s="324"/>
      <c r="BB500" s="324"/>
      <c r="BC500" s="324"/>
      <c r="BD500" s="324"/>
      <c r="BE500" s="324"/>
      <c r="BF500" s="324"/>
      <c r="BG500" s="324"/>
      <c r="BH500" s="324"/>
      <c r="BI500" s="324"/>
      <c r="BJ500" s="324"/>
      <c r="BK500" s="324"/>
      <c r="BL500" s="324"/>
      <c r="BM500" s="324"/>
      <c r="BN500" s="324"/>
      <c r="BO500" s="324"/>
      <c r="BP500" s="324"/>
      <c r="BQ500" s="324"/>
      <c r="BR500" s="324"/>
      <c r="BS500" s="324"/>
      <c r="BT500" s="324"/>
      <c r="BU500" s="324"/>
      <c r="BV500" s="324"/>
      <c r="BW500" s="324"/>
      <c r="BX500" s="324"/>
      <c r="BY500" s="324"/>
      <c r="BZ500" s="324"/>
      <c r="CA500" s="324"/>
      <c r="CB500" s="324"/>
      <c r="CC500" s="324"/>
      <c r="CD500" s="324"/>
      <c r="CE500" s="324"/>
      <c r="CF500" s="324"/>
      <c r="CG500" s="324"/>
      <c r="CH500" s="324"/>
      <c r="CI500" s="324"/>
      <c r="CJ500" s="324"/>
      <c r="CK500" s="324"/>
    </row>
    <row r="501" spans="1:89" hidden="1" x14ac:dyDescent="0.25">
      <c r="A501" s="16" t="s">
        <v>192</v>
      </c>
      <c r="B501" s="6"/>
      <c r="C501" s="93"/>
      <c r="D501" s="93"/>
      <c r="E501" s="93"/>
      <c r="F501" s="93"/>
      <c r="G501" s="324"/>
      <c r="H501" s="324"/>
      <c r="I501" s="324"/>
      <c r="J501" s="324"/>
      <c r="K501" s="324"/>
      <c r="L501" s="324"/>
      <c r="M501" s="324"/>
      <c r="N501" s="324"/>
      <c r="O501" s="324"/>
      <c r="P501" s="324"/>
      <c r="Q501" s="324"/>
      <c r="R501" s="324"/>
      <c r="S501" s="324"/>
      <c r="T501" s="324"/>
      <c r="U501" s="324"/>
      <c r="V501" s="324"/>
      <c r="W501" s="324"/>
      <c r="X501" s="324"/>
      <c r="Y501" s="324"/>
      <c r="Z501" s="324"/>
      <c r="AA501" s="324"/>
      <c r="AB501" s="324"/>
      <c r="AC501" s="324"/>
      <c r="AD501" s="324"/>
      <c r="AE501" s="324"/>
      <c r="AF501" s="324"/>
      <c r="AG501" s="324"/>
      <c r="AH501" s="324"/>
      <c r="AI501" s="324"/>
      <c r="AJ501" s="324"/>
      <c r="AK501" s="324"/>
      <c r="AL501" s="324"/>
      <c r="AM501" s="324"/>
      <c r="AN501" s="324"/>
      <c r="AO501" s="324"/>
      <c r="AP501" s="324"/>
      <c r="AQ501" s="324"/>
      <c r="AR501" s="324"/>
      <c r="AS501" s="324"/>
      <c r="AT501" s="324"/>
      <c r="AU501" s="324"/>
      <c r="AV501" s="324"/>
      <c r="AW501" s="324"/>
      <c r="AX501" s="324"/>
      <c r="AY501" s="324"/>
      <c r="AZ501" s="324"/>
      <c r="BA501" s="324"/>
      <c r="BB501" s="324"/>
      <c r="BC501" s="324"/>
      <c r="BD501" s="324"/>
      <c r="BE501" s="324"/>
      <c r="BF501" s="324"/>
      <c r="BG501" s="324"/>
      <c r="BH501" s="324"/>
      <c r="BI501" s="324"/>
      <c r="BJ501" s="324"/>
      <c r="BK501" s="324"/>
      <c r="BL501" s="324"/>
      <c r="BM501" s="324"/>
      <c r="BN501" s="324"/>
      <c r="BO501" s="324"/>
      <c r="BP501" s="324"/>
      <c r="BQ501" s="324"/>
      <c r="BR501" s="324"/>
      <c r="BS501" s="324"/>
      <c r="BT501" s="324"/>
      <c r="BU501" s="324"/>
      <c r="BV501" s="324"/>
      <c r="BW501" s="324"/>
      <c r="BX501" s="324"/>
      <c r="BY501" s="324"/>
      <c r="BZ501" s="324"/>
      <c r="CA501" s="324"/>
      <c r="CB501" s="324"/>
      <c r="CC501" s="324"/>
      <c r="CD501" s="324"/>
      <c r="CE501" s="324"/>
      <c r="CF501" s="324"/>
      <c r="CG501" s="324"/>
      <c r="CH501" s="324"/>
      <c r="CI501" s="324"/>
      <c r="CJ501" s="324"/>
      <c r="CK501" s="324"/>
    </row>
    <row r="502" spans="1:89" ht="30" hidden="1" x14ac:dyDescent="0.25">
      <c r="A502" s="16" t="s">
        <v>227</v>
      </c>
      <c r="B502" s="6"/>
      <c r="C502" s="93">
        <v>20000</v>
      </c>
      <c r="D502" s="93"/>
      <c r="E502" s="93"/>
      <c r="F502" s="93"/>
      <c r="G502" s="324"/>
      <c r="H502" s="324"/>
      <c r="I502" s="324"/>
      <c r="J502" s="324"/>
      <c r="K502" s="324"/>
      <c r="L502" s="324"/>
      <c r="M502" s="324"/>
      <c r="N502" s="324"/>
      <c r="O502" s="324"/>
      <c r="P502" s="324"/>
      <c r="Q502" s="324"/>
      <c r="R502" s="324"/>
      <c r="S502" s="324"/>
      <c r="T502" s="324"/>
      <c r="U502" s="324"/>
      <c r="V502" s="324"/>
      <c r="W502" s="324"/>
      <c r="X502" s="324"/>
      <c r="Y502" s="324"/>
      <c r="Z502" s="324"/>
      <c r="AA502" s="324"/>
      <c r="AB502" s="324"/>
      <c r="AC502" s="324"/>
      <c r="AD502" s="324"/>
      <c r="AE502" s="324"/>
      <c r="AF502" s="324"/>
      <c r="AG502" s="324"/>
      <c r="AH502" s="324"/>
      <c r="AI502" s="324"/>
      <c r="AJ502" s="324"/>
      <c r="AK502" s="324"/>
      <c r="AL502" s="324"/>
      <c r="AM502" s="324"/>
      <c r="AN502" s="324"/>
      <c r="AO502" s="324"/>
      <c r="AP502" s="324"/>
      <c r="AQ502" s="324"/>
      <c r="AR502" s="324"/>
      <c r="AS502" s="324"/>
      <c r="AT502" s="324"/>
      <c r="AU502" s="324"/>
      <c r="AV502" s="324"/>
      <c r="AW502" s="324"/>
      <c r="AX502" s="324"/>
      <c r="AY502" s="324"/>
      <c r="AZ502" s="324"/>
      <c r="BA502" s="324"/>
      <c r="BB502" s="324"/>
      <c r="BC502" s="324"/>
      <c r="BD502" s="324"/>
      <c r="BE502" s="324"/>
      <c r="BF502" s="324"/>
      <c r="BG502" s="324"/>
      <c r="BH502" s="324"/>
      <c r="BI502" s="324"/>
      <c r="BJ502" s="324"/>
      <c r="BK502" s="324"/>
      <c r="BL502" s="324"/>
      <c r="BM502" s="324"/>
      <c r="BN502" s="324"/>
      <c r="BO502" s="324"/>
      <c r="BP502" s="324"/>
      <c r="BQ502" s="324"/>
      <c r="BR502" s="324"/>
      <c r="BS502" s="324"/>
      <c r="BT502" s="324"/>
      <c r="BU502" s="324"/>
      <c r="BV502" s="324"/>
      <c r="BW502" s="324"/>
      <c r="BX502" s="324"/>
      <c r="BY502" s="324"/>
      <c r="BZ502" s="324"/>
      <c r="CA502" s="324"/>
      <c r="CB502" s="324"/>
      <c r="CC502" s="324"/>
      <c r="CD502" s="324"/>
      <c r="CE502" s="324"/>
      <c r="CF502" s="324"/>
      <c r="CG502" s="324"/>
      <c r="CH502" s="324"/>
      <c r="CI502" s="324"/>
      <c r="CJ502" s="324"/>
      <c r="CK502" s="324"/>
    </row>
    <row r="503" spans="1:89" ht="30" hidden="1" x14ac:dyDescent="0.25">
      <c r="A503" s="16" t="s">
        <v>228</v>
      </c>
      <c r="B503" s="6"/>
      <c r="C503" s="93"/>
      <c r="D503" s="93"/>
      <c r="E503" s="93"/>
      <c r="F503" s="93"/>
      <c r="G503" s="324"/>
      <c r="H503" s="324"/>
      <c r="I503" s="324"/>
      <c r="J503" s="324"/>
      <c r="K503" s="324"/>
      <c r="L503" s="324"/>
      <c r="M503" s="324"/>
      <c r="N503" s="324"/>
      <c r="O503" s="324"/>
      <c r="P503" s="324"/>
      <c r="Q503" s="324"/>
      <c r="R503" s="324"/>
      <c r="S503" s="324"/>
      <c r="T503" s="324"/>
      <c r="U503" s="324"/>
      <c r="V503" s="324"/>
      <c r="W503" s="324"/>
      <c r="X503" s="324"/>
      <c r="Y503" s="324"/>
      <c r="Z503" s="324"/>
      <c r="AA503" s="324"/>
      <c r="AB503" s="324"/>
      <c r="AC503" s="324"/>
      <c r="AD503" s="324"/>
      <c r="AE503" s="324"/>
      <c r="AF503" s="324"/>
      <c r="AG503" s="324"/>
      <c r="AH503" s="324"/>
      <c r="AI503" s="324"/>
      <c r="AJ503" s="324"/>
      <c r="AK503" s="324"/>
      <c r="AL503" s="324"/>
      <c r="AM503" s="324"/>
      <c r="AN503" s="324"/>
      <c r="AO503" s="324"/>
      <c r="AP503" s="324"/>
      <c r="AQ503" s="324"/>
      <c r="AR503" s="324"/>
      <c r="AS503" s="324"/>
      <c r="AT503" s="324"/>
      <c r="AU503" s="324"/>
      <c r="AV503" s="324"/>
      <c r="AW503" s="324"/>
      <c r="AX503" s="324"/>
      <c r="AY503" s="324"/>
      <c r="AZ503" s="324"/>
      <c r="BA503" s="324"/>
      <c r="BB503" s="324"/>
      <c r="BC503" s="324"/>
      <c r="BD503" s="324"/>
      <c r="BE503" s="324"/>
      <c r="BF503" s="324"/>
      <c r="BG503" s="324"/>
      <c r="BH503" s="324"/>
      <c r="BI503" s="324"/>
      <c r="BJ503" s="324"/>
      <c r="BK503" s="324"/>
      <c r="BL503" s="324"/>
      <c r="BM503" s="324"/>
      <c r="BN503" s="324"/>
      <c r="BO503" s="324"/>
      <c r="BP503" s="324"/>
      <c r="BQ503" s="324"/>
      <c r="BR503" s="324"/>
      <c r="BS503" s="324"/>
      <c r="BT503" s="324"/>
      <c r="BU503" s="324"/>
      <c r="BV503" s="324"/>
      <c r="BW503" s="324"/>
      <c r="BX503" s="324"/>
      <c r="BY503" s="324"/>
      <c r="BZ503" s="324"/>
      <c r="CA503" s="324"/>
      <c r="CB503" s="324"/>
      <c r="CC503" s="324"/>
      <c r="CD503" s="324"/>
      <c r="CE503" s="324"/>
      <c r="CF503" s="324"/>
      <c r="CG503" s="324"/>
      <c r="CH503" s="324"/>
      <c r="CI503" s="324"/>
      <c r="CJ503" s="324"/>
      <c r="CK503" s="324"/>
    </row>
    <row r="504" spans="1:89" hidden="1" x14ac:dyDescent="0.25">
      <c r="A504" s="16" t="s">
        <v>229</v>
      </c>
      <c r="B504" s="6"/>
      <c r="C504" s="93">
        <v>2000</v>
      </c>
      <c r="D504" s="93"/>
      <c r="E504" s="93"/>
      <c r="F504" s="93"/>
      <c r="G504" s="324"/>
      <c r="H504" s="324"/>
      <c r="I504" s="324"/>
      <c r="J504" s="324"/>
      <c r="K504" s="324"/>
      <c r="L504" s="324"/>
      <c r="M504" s="324"/>
      <c r="N504" s="324"/>
      <c r="O504" s="324"/>
      <c r="P504" s="324"/>
      <c r="Q504" s="324"/>
      <c r="R504" s="324"/>
      <c r="S504" s="324"/>
      <c r="T504" s="324"/>
      <c r="U504" s="324"/>
      <c r="V504" s="324"/>
      <c r="W504" s="324"/>
      <c r="X504" s="324"/>
      <c r="Y504" s="324"/>
      <c r="Z504" s="324"/>
      <c r="AA504" s="324"/>
      <c r="AB504" s="324"/>
      <c r="AC504" s="324"/>
      <c r="AD504" s="324"/>
      <c r="AE504" s="324"/>
      <c r="AF504" s="324"/>
      <c r="AG504" s="324"/>
      <c r="AH504" s="324"/>
      <c r="AI504" s="324"/>
      <c r="AJ504" s="324"/>
      <c r="AK504" s="324"/>
      <c r="AL504" s="324"/>
      <c r="AM504" s="324"/>
      <c r="AN504" s="324"/>
      <c r="AO504" s="324"/>
      <c r="AP504" s="324"/>
      <c r="AQ504" s="324"/>
      <c r="AR504" s="324"/>
      <c r="AS504" s="324"/>
      <c r="AT504" s="324"/>
      <c r="AU504" s="324"/>
      <c r="AV504" s="324"/>
      <c r="AW504" s="324"/>
      <c r="AX504" s="324"/>
      <c r="AY504" s="324"/>
      <c r="AZ504" s="324"/>
      <c r="BA504" s="324"/>
      <c r="BB504" s="324"/>
      <c r="BC504" s="324"/>
      <c r="BD504" s="324"/>
      <c r="BE504" s="324"/>
      <c r="BF504" s="324"/>
      <c r="BG504" s="324"/>
      <c r="BH504" s="324"/>
      <c r="BI504" s="324"/>
      <c r="BJ504" s="324"/>
      <c r="BK504" s="324"/>
      <c r="BL504" s="324"/>
      <c r="BM504" s="324"/>
      <c r="BN504" s="324"/>
      <c r="BO504" s="324"/>
      <c r="BP504" s="324"/>
      <c r="BQ504" s="324"/>
      <c r="BR504" s="324"/>
      <c r="BS504" s="324"/>
      <c r="BT504" s="324"/>
      <c r="BU504" s="324"/>
      <c r="BV504" s="324"/>
      <c r="BW504" s="324"/>
      <c r="BX504" s="324"/>
      <c r="BY504" s="324"/>
      <c r="BZ504" s="324"/>
      <c r="CA504" s="324"/>
      <c r="CB504" s="324"/>
      <c r="CC504" s="324"/>
      <c r="CD504" s="324"/>
      <c r="CE504" s="324"/>
      <c r="CF504" s="324"/>
      <c r="CG504" s="324"/>
      <c r="CH504" s="324"/>
      <c r="CI504" s="324"/>
      <c r="CJ504" s="324"/>
      <c r="CK504" s="324"/>
    </row>
    <row r="505" spans="1:89" hidden="1" x14ac:dyDescent="0.25">
      <c r="A505" s="24" t="s">
        <v>144</v>
      </c>
      <c r="B505" s="6"/>
      <c r="C505" s="93">
        <v>25000</v>
      </c>
      <c r="D505" s="93"/>
      <c r="E505" s="93"/>
      <c r="F505" s="93"/>
      <c r="G505" s="324"/>
      <c r="H505" s="324"/>
      <c r="I505" s="324"/>
      <c r="J505" s="324"/>
      <c r="K505" s="324"/>
      <c r="L505" s="324"/>
      <c r="M505" s="324"/>
      <c r="N505" s="324"/>
      <c r="O505" s="324"/>
      <c r="P505" s="324"/>
      <c r="Q505" s="324"/>
      <c r="R505" s="324"/>
      <c r="S505" s="324"/>
      <c r="T505" s="324"/>
      <c r="U505" s="324"/>
      <c r="V505" s="324"/>
      <c r="W505" s="324"/>
      <c r="X505" s="324"/>
      <c r="Y505" s="324"/>
      <c r="Z505" s="324"/>
      <c r="AA505" s="324"/>
      <c r="AB505" s="324"/>
      <c r="AC505" s="324"/>
      <c r="AD505" s="324"/>
      <c r="AE505" s="324"/>
      <c r="AF505" s="324"/>
      <c r="AG505" s="324"/>
      <c r="AH505" s="324"/>
      <c r="AI505" s="324"/>
      <c r="AJ505" s="324"/>
      <c r="AK505" s="324"/>
      <c r="AL505" s="324"/>
      <c r="AM505" s="324"/>
      <c r="AN505" s="324"/>
      <c r="AO505" s="324"/>
      <c r="AP505" s="324"/>
      <c r="AQ505" s="324"/>
      <c r="AR505" s="324"/>
      <c r="AS505" s="324"/>
      <c r="AT505" s="324"/>
      <c r="AU505" s="324"/>
      <c r="AV505" s="324"/>
      <c r="AW505" s="324"/>
      <c r="AX505" s="324"/>
      <c r="AY505" s="324"/>
      <c r="AZ505" s="324"/>
      <c r="BA505" s="324"/>
      <c r="BB505" s="324"/>
      <c r="BC505" s="324"/>
      <c r="BD505" s="324"/>
      <c r="BE505" s="324"/>
      <c r="BF505" s="324"/>
      <c r="BG505" s="324"/>
      <c r="BH505" s="324"/>
      <c r="BI505" s="324"/>
      <c r="BJ505" s="324"/>
      <c r="BK505" s="324"/>
      <c r="BL505" s="324"/>
      <c r="BM505" s="324"/>
      <c r="BN505" s="324"/>
      <c r="BO505" s="324"/>
      <c r="BP505" s="324"/>
      <c r="BQ505" s="324"/>
      <c r="BR505" s="324"/>
      <c r="BS505" s="324"/>
      <c r="BT505" s="324"/>
      <c r="BU505" s="324"/>
      <c r="BV505" s="324"/>
      <c r="BW505" s="324"/>
      <c r="BX505" s="324"/>
      <c r="BY505" s="324"/>
      <c r="BZ505" s="324"/>
      <c r="CA505" s="324"/>
      <c r="CB505" s="324"/>
      <c r="CC505" s="324"/>
      <c r="CD505" s="324"/>
      <c r="CE505" s="324"/>
      <c r="CF505" s="324"/>
      <c r="CG505" s="324"/>
      <c r="CH505" s="324"/>
      <c r="CI505" s="324"/>
      <c r="CJ505" s="324"/>
      <c r="CK505" s="324"/>
    </row>
    <row r="506" spans="1:89" hidden="1" x14ac:dyDescent="0.25">
      <c r="A506" s="152" t="s">
        <v>191</v>
      </c>
      <c r="B506" s="6"/>
      <c r="C506" s="93"/>
      <c r="D506" s="93"/>
      <c r="E506" s="93"/>
      <c r="F506" s="93"/>
      <c r="G506" s="324"/>
      <c r="H506" s="324"/>
      <c r="I506" s="324"/>
      <c r="J506" s="324"/>
      <c r="K506" s="324"/>
      <c r="L506" s="324"/>
      <c r="M506" s="324"/>
      <c r="N506" s="324"/>
      <c r="O506" s="324"/>
      <c r="P506" s="324"/>
      <c r="Q506" s="324"/>
      <c r="R506" s="324"/>
      <c r="S506" s="324"/>
      <c r="T506" s="324"/>
      <c r="U506" s="324"/>
      <c r="V506" s="324"/>
      <c r="W506" s="324"/>
      <c r="X506" s="324"/>
      <c r="Y506" s="324"/>
      <c r="Z506" s="324"/>
      <c r="AA506" s="324"/>
      <c r="AB506" s="324"/>
      <c r="AC506" s="324"/>
      <c r="AD506" s="324"/>
      <c r="AE506" s="324"/>
      <c r="AF506" s="324"/>
      <c r="AG506" s="324"/>
      <c r="AH506" s="324"/>
      <c r="AI506" s="324"/>
      <c r="AJ506" s="324"/>
      <c r="AK506" s="324"/>
      <c r="AL506" s="324"/>
      <c r="AM506" s="324"/>
      <c r="AN506" s="324"/>
      <c r="AO506" s="324"/>
      <c r="AP506" s="324"/>
      <c r="AQ506" s="324"/>
      <c r="AR506" s="324"/>
      <c r="AS506" s="324"/>
      <c r="AT506" s="324"/>
      <c r="AU506" s="324"/>
      <c r="AV506" s="324"/>
      <c r="AW506" s="324"/>
      <c r="AX506" s="324"/>
      <c r="AY506" s="324"/>
      <c r="AZ506" s="324"/>
      <c r="BA506" s="324"/>
      <c r="BB506" s="324"/>
      <c r="BC506" s="324"/>
      <c r="BD506" s="324"/>
      <c r="BE506" s="324"/>
      <c r="BF506" s="324"/>
      <c r="BG506" s="324"/>
      <c r="BH506" s="324"/>
      <c r="BI506" s="324"/>
      <c r="BJ506" s="324"/>
      <c r="BK506" s="324"/>
      <c r="BL506" s="324"/>
      <c r="BM506" s="324"/>
      <c r="BN506" s="324"/>
      <c r="BO506" s="324"/>
      <c r="BP506" s="324"/>
      <c r="BQ506" s="324"/>
      <c r="BR506" s="324"/>
      <c r="BS506" s="324"/>
      <c r="BT506" s="324"/>
      <c r="BU506" s="324"/>
      <c r="BV506" s="324"/>
      <c r="BW506" s="324"/>
      <c r="BX506" s="324"/>
      <c r="BY506" s="324"/>
      <c r="BZ506" s="324"/>
      <c r="CA506" s="324"/>
      <c r="CB506" s="324"/>
      <c r="CC506" s="324"/>
      <c r="CD506" s="324"/>
      <c r="CE506" s="324"/>
      <c r="CF506" s="324"/>
      <c r="CG506" s="324"/>
      <c r="CH506" s="324"/>
      <c r="CI506" s="324"/>
      <c r="CJ506" s="324"/>
      <c r="CK506" s="324"/>
    </row>
    <row r="507" spans="1:89" hidden="1" x14ac:dyDescent="0.25">
      <c r="A507" s="17" t="s">
        <v>165</v>
      </c>
      <c r="B507" s="6"/>
      <c r="C507" s="78">
        <f>C500+ROUND(C505*3.2,0)</f>
        <v>102000</v>
      </c>
      <c r="D507" s="93"/>
      <c r="E507" s="93"/>
      <c r="F507" s="93"/>
      <c r="G507" s="324"/>
      <c r="H507" s="324"/>
      <c r="I507" s="324"/>
      <c r="J507" s="324"/>
      <c r="K507" s="324"/>
      <c r="L507" s="324"/>
      <c r="M507" s="324"/>
      <c r="N507" s="324"/>
      <c r="O507" s="324"/>
      <c r="P507" s="324"/>
      <c r="Q507" s="324"/>
      <c r="R507" s="324"/>
      <c r="S507" s="324"/>
      <c r="T507" s="324"/>
      <c r="U507" s="324"/>
      <c r="V507" s="324"/>
      <c r="W507" s="324"/>
      <c r="X507" s="324"/>
      <c r="Y507" s="324"/>
      <c r="Z507" s="324"/>
      <c r="AA507" s="324"/>
      <c r="AB507" s="324"/>
      <c r="AC507" s="324"/>
      <c r="AD507" s="324"/>
      <c r="AE507" s="324"/>
      <c r="AF507" s="324"/>
      <c r="AG507" s="324"/>
      <c r="AH507" s="324"/>
      <c r="AI507" s="324"/>
      <c r="AJ507" s="324"/>
      <c r="AK507" s="324"/>
      <c r="AL507" s="324"/>
      <c r="AM507" s="324"/>
      <c r="AN507" s="324"/>
      <c r="AO507" s="324"/>
      <c r="AP507" s="324"/>
      <c r="AQ507" s="324"/>
      <c r="AR507" s="324"/>
      <c r="AS507" s="324"/>
      <c r="AT507" s="324"/>
      <c r="AU507" s="324"/>
      <c r="AV507" s="324"/>
      <c r="AW507" s="324"/>
      <c r="AX507" s="324"/>
      <c r="AY507" s="324"/>
      <c r="AZ507" s="324"/>
      <c r="BA507" s="324"/>
      <c r="BB507" s="324"/>
      <c r="BC507" s="324"/>
      <c r="BD507" s="324"/>
      <c r="BE507" s="324"/>
      <c r="BF507" s="324"/>
      <c r="BG507" s="324"/>
      <c r="BH507" s="324"/>
      <c r="BI507" s="324"/>
      <c r="BJ507" s="324"/>
      <c r="BK507" s="324"/>
      <c r="BL507" s="324"/>
      <c r="BM507" s="324"/>
      <c r="BN507" s="324"/>
      <c r="BO507" s="324"/>
      <c r="BP507" s="324"/>
      <c r="BQ507" s="324"/>
      <c r="BR507" s="324"/>
      <c r="BS507" s="324"/>
      <c r="BT507" s="324"/>
      <c r="BU507" s="324"/>
      <c r="BV507" s="324"/>
      <c r="BW507" s="324"/>
      <c r="BX507" s="324"/>
      <c r="BY507" s="324"/>
      <c r="BZ507" s="324"/>
      <c r="CA507" s="324"/>
      <c r="CB507" s="324"/>
      <c r="CC507" s="324"/>
      <c r="CD507" s="324"/>
      <c r="CE507" s="324"/>
      <c r="CF507" s="324"/>
      <c r="CG507" s="324"/>
      <c r="CH507" s="324"/>
      <c r="CI507" s="324"/>
      <c r="CJ507" s="324"/>
      <c r="CK507" s="324"/>
    </row>
    <row r="508" spans="1:89" hidden="1" x14ac:dyDescent="0.25">
      <c r="A508" s="15" t="s">
        <v>198</v>
      </c>
      <c r="B508" s="6"/>
      <c r="C508" s="93"/>
      <c r="D508" s="93"/>
      <c r="E508" s="93"/>
      <c r="F508" s="93"/>
      <c r="G508" s="324"/>
      <c r="H508" s="324"/>
      <c r="I508" s="324"/>
      <c r="J508" s="324"/>
      <c r="K508" s="324"/>
      <c r="L508" s="324"/>
      <c r="M508" s="324"/>
      <c r="N508" s="324"/>
      <c r="O508" s="324"/>
      <c r="P508" s="324"/>
      <c r="Q508" s="324"/>
      <c r="R508" s="324"/>
      <c r="S508" s="324"/>
      <c r="T508" s="324"/>
      <c r="U508" s="324"/>
      <c r="V508" s="324"/>
      <c r="W508" s="324"/>
      <c r="X508" s="324"/>
      <c r="Y508" s="324"/>
      <c r="Z508" s="324"/>
      <c r="AA508" s="324"/>
      <c r="AB508" s="324"/>
      <c r="AC508" s="324"/>
      <c r="AD508" s="324"/>
      <c r="AE508" s="324"/>
      <c r="AF508" s="324"/>
      <c r="AG508" s="324"/>
      <c r="AH508" s="324"/>
      <c r="AI508" s="324"/>
      <c r="AJ508" s="324"/>
      <c r="AK508" s="324"/>
      <c r="AL508" s="324"/>
      <c r="AM508" s="324"/>
      <c r="AN508" s="324"/>
      <c r="AO508" s="324"/>
      <c r="AP508" s="324"/>
      <c r="AQ508" s="324"/>
      <c r="AR508" s="324"/>
      <c r="AS508" s="324"/>
      <c r="AT508" s="324"/>
      <c r="AU508" s="324"/>
      <c r="AV508" s="324"/>
      <c r="AW508" s="324"/>
      <c r="AX508" s="324"/>
      <c r="AY508" s="324"/>
      <c r="AZ508" s="324"/>
      <c r="BA508" s="324"/>
      <c r="BB508" s="324"/>
      <c r="BC508" s="324"/>
      <c r="BD508" s="324"/>
      <c r="BE508" s="324"/>
      <c r="BF508" s="324"/>
      <c r="BG508" s="324"/>
      <c r="BH508" s="324"/>
      <c r="BI508" s="324"/>
      <c r="BJ508" s="324"/>
      <c r="BK508" s="324"/>
      <c r="BL508" s="324"/>
      <c r="BM508" s="324"/>
      <c r="BN508" s="324"/>
      <c r="BO508" s="324"/>
      <c r="BP508" s="324"/>
      <c r="BQ508" s="324"/>
      <c r="BR508" s="324"/>
      <c r="BS508" s="324"/>
      <c r="BT508" s="324"/>
      <c r="BU508" s="324"/>
      <c r="BV508" s="324"/>
      <c r="BW508" s="324"/>
      <c r="BX508" s="324"/>
      <c r="BY508" s="324"/>
      <c r="BZ508" s="324"/>
      <c r="CA508" s="324"/>
      <c r="CB508" s="324"/>
      <c r="CC508" s="324"/>
      <c r="CD508" s="324"/>
      <c r="CE508" s="324"/>
      <c r="CF508" s="324"/>
      <c r="CG508" s="324"/>
      <c r="CH508" s="324"/>
      <c r="CI508" s="324"/>
      <c r="CJ508" s="324"/>
      <c r="CK508" s="324"/>
    </row>
    <row r="509" spans="1:89" hidden="1" x14ac:dyDescent="0.25">
      <c r="A509" s="16" t="s">
        <v>146</v>
      </c>
      <c r="B509" s="6"/>
      <c r="C509" s="93">
        <f>C510+C511+C518+C526+C527+C528+C529+C530</f>
        <v>5881</v>
      </c>
      <c r="D509" s="93"/>
      <c r="E509" s="93"/>
      <c r="F509" s="93"/>
      <c r="G509" s="324"/>
      <c r="H509" s="324"/>
      <c r="I509" s="324"/>
      <c r="J509" s="324"/>
      <c r="K509" s="324"/>
      <c r="L509" s="324"/>
      <c r="M509" s="324"/>
      <c r="N509" s="324"/>
      <c r="O509" s="324"/>
      <c r="P509" s="324"/>
      <c r="Q509" s="324"/>
      <c r="R509" s="324"/>
      <c r="S509" s="324"/>
      <c r="T509" s="324"/>
      <c r="U509" s="324"/>
      <c r="V509" s="324"/>
      <c r="W509" s="324"/>
      <c r="X509" s="324"/>
      <c r="Y509" s="324"/>
      <c r="Z509" s="324"/>
      <c r="AA509" s="324"/>
      <c r="AB509" s="324"/>
      <c r="AC509" s="324"/>
      <c r="AD509" s="324"/>
      <c r="AE509" s="324"/>
      <c r="AF509" s="324"/>
      <c r="AG509" s="324"/>
      <c r="AH509" s="324"/>
      <c r="AI509" s="324"/>
      <c r="AJ509" s="324"/>
      <c r="AK509" s="324"/>
      <c r="AL509" s="324"/>
      <c r="AM509" s="324"/>
      <c r="AN509" s="324"/>
      <c r="AO509" s="324"/>
      <c r="AP509" s="324"/>
      <c r="AQ509" s="324"/>
      <c r="AR509" s="324"/>
      <c r="AS509" s="324"/>
      <c r="AT509" s="324"/>
      <c r="AU509" s="324"/>
      <c r="AV509" s="324"/>
      <c r="AW509" s="324"/>
      <c r="AX509" s="324"/>
      <c r="AY509" s="324"/>
      <c r="AZ509" s="324"/>
      <c r="BA509" s="324"/>
      <c r="BB509" s="324"/>
      <c r="BC509" s="324"/>
      <c r="BD509" s="324"/>
      <c r="BE509" s="324"/>
      <c r="BF509" s="324"/>
      <c r="BG509" s="324"/>
      <c r="BH509" s="324"/>
      <c r="BI509" s="324"/>
      <c r="BJ509" s="324"/>
      <c r="BK509" s="324"/>
      <c r="BL509" s="324"/>
      <c r="BM509" s="324"/>
      <c r="BN509" s="324"/>
      <c r="BO509" s="324"/>
      <c r="BP509" s="324"/>
      <c r="BQ509" s="324"/>
      <c r="BR509" s="324"/>
      <c r="BS509" s="324"/>
      <c r="BT509" s="324"/>
      <c r="BU509" s="324"/>
      <c r="BV509" s="324"/>
      <c r="BW509" s="324"/>
      <c r="BX509" s="324"/>
      <c r="BY509" s="324"/>
      <c r="BZ509" s="324"/>
      <c r="CA509" s="324"/>
      <c r="CB509" s="324"/>
      <c r="CC509" s="324"/>
      <c r="CD509" s="324"/>
      <c r="CE509" s="324"/>
      <c r="CF509" s="324"/>
      <c r="CG509" s="324"/>
      <c r="CH509" s="324"/>
      <c r="CI509" s="324"/>
      <c r="CJ509" s="324"/>
      <c r="CK509" s="324"/>
    </row>
    <row r="510" spans="1:89" hidden="1" x14ac:dyDescent="0.25">
      <c r="A510" s="16" t="s">
        <v>192</v>
      </c>
      <c r="B510" s="6"/>
      <c r="C510" s="93"/>
      <c r="D510" s="93"/>
      <c r="E510" s="93"/>
      <c r="F510" s="93"/>
      <c r="G510" s="324"/>
      <c r="H510" s="324"/>
      <c r="I510" s="324"/>
      <c r="J510" s="324"/>
      <c r="K510" s="324"/>
      <c r="L510" s="324"/>
      <c r="M510" s="324"/>
      <c r="N510" s="324"/>
      <c r="O510" s="324"/>
      <c r="P510" s="324"/>
      <c r="Q510" s="324"/>
      <c r="R510" s="324"/>
      <c r="S510" s="324"/>
      <c r="T510" s="324"/>
      <c r="U510" s="324"/>
      <c r="V510" s="324"/>
      <c r="W510" s="324"/>
      <c r="X510" s="324"/>
      <c r="Y510" s="324"/>
      <c r="Z510" s="324"/>
      <c r="AA510" s="324"/>
      <c r="AB510" s="324"/>
      <c r="AC510" s="324"/>
      <c r="AD510" s="324"/>
      <c r="AE510" s="324"/>
      <c r="AF510" s="324"/>
      <c r="AG510" s="324"/>
      <c r="AH510" s="324"/>
      <c r="AI510" s="324"/>
      <c r="AJ510" s="324"/>
      <c r="AK510" s="324"/>
      <c r="AL510" s="324"/>
      <c r="AM510" s="324"/>
      <c r="AN510" s="324"/>
      <c r="AO510" s="324"/>
      <c r="AP510" s="324"/>
      <c r="AQ510" s="324"/>
      <c r="AR510" s="324"/>
      <c r="AS510" s="324"/>
      <c r="AT510" s="324"/>
      <c r="AU510" s="324"/>
      <c r="AV510" s="324"/>
      <c r="AW510" s="324"/>
      <c r="AX510" s="324"/>
      <c r="AY510" s="324"/>
      <c r="AZ510" s="324"/>
      <c r="BA510" s="324"/>
      <c r="BB510" s="324"/>
      <c r="BC510" s="324"/>
      <c r="BD510" s="324"/>
      <c r="BE510" s="324"/>
      <c r="BF510" s="324"/>
      <c r="BG510" s="324"/>
      <c r="BH510" s="324"/>
      <c r="BI510" s="324"/>
      <c r="BJ510" s="324"/>
      <c r="BK510" s="324"/>
      <c r="BL510" s="324"/>
      <c r="BM510" s="324"/>
      <c r="BN510" s="324"/>
      <c r="BO510" s="324"/>
      <c r="BP510" s="324"/>
      <c r="BQ510" s="324"/>
      <c r="BR510" s="324"/>
      <c r="BS510" s="324"/>
      <c r="BT510" s="324"/>
      <c r="BU510" s="324"/>
      <c r="BV510" s="324"/>
      <c r="BW510" s="324"/>
      <c r="BX510" s="324"/>
      <c r="BY510" s="324"/>
      <c r="BZ510" s="324"/>
      <c r="CA510" s="324"/>
      <c r="CB510" s="324"/>
      <c r="CC510" s="324"/>
      <c r="CD510" s="324"/>
      <c r="CE510" s="324"/>
      <c r="CF510" s="324"/>
      <c r="CG510" s="324"/>
      <c r="CH510" s="324"/>
      <c r="CI510" s="324"/>
      <c r="CJ510" s="324"/>
      <c r="CK510" s="324"/>
    </row>
    <row r="511" spans="1:89" ht="30" hidden="1" x14ac:dyDescent="0.25">
      <c r="A511" s="16" t="s">
        <v>193</v>
      </c>
      <c r="B511" s="77"/>
      <c r="C511" s="110">
        <f>C512+C513+C514+C516</f>
        <v>5781</v>
      </c>
      <c r="D511" s="93"/>
      <c r="E511" s="93"/>
      <c r="F511" s="93"/>
      <c r="G511" s="324"/>
      <c r="H511" s="324"/>
      <c r="I511" s="324"/>
      <c r="J511" s="324"/>
      <c r="K511" s="324"/>
      <c r="L511" s="324"/>
      <c r="M511" s="324"/>
      <c r="N511" s="324"/>
      <c r="O511" s="324"/>
      <c r="P511" s="324"/>
      <c r="Q511" s="324"/>
      <c r="R511" s="324"/>
      <c r="S511" s="324"/>
      <c r="T511" s="324"/>
      <c r="U511" s="324"/>
      <c r="V511" s="324"/>
      <c r="W511" s="324"/>
      <c r="X511" s="324"/>
      <c r="Y511" s="324"/>
      <c r="Z511" s="324"/>
      <c r="AA511" s="324"/>
      <c r="AB511" s="324"/>
      <c r="AC511" s="324"/>
      <c r="AD511" s="324"/>
      <c r="AE511" s="324"/>
      <c r="AF511" s="324"/>
      <c r="AG511" s="324"/>
      <c r="AH511" s="324"/>
      <c r="AI511" s="324"/>
      <c r="AJ511" s="324"/>
      <c r="AK511" s="324"/>
      <c r="AL511" s="324"/>
      <c r="AM511" s="324"/>
      <c r="AN511" s="324"/>
      <c r="AO511" s="324"/>
      <c r="AP511" s="324"/>
      <c r="AQ511" s="324"/>
      <c r="AR511" s="324"/>
      <c r="AS511" s="324"/>
      <c r="AT511" s="324"/>
      <c r="AU511" s="324"/>
      <c r="AV511" s="324"/>
      <c r="AW511" s="324"/>
      <c r="AX511" s="324"/>
      <c r="AY511" s="324"/>
      <c r="AZ511" s="324"/>
      <c r="BA511" s="324"/>
      <c r="BB511" s="324"/>
      <c r="BC511" s="324"/>
      <c r="BD511" s="324"/>
      <c r="BE511" s="324"/>
      <c r="BF511" s="324"/>
      <c r="BG511" s="324"/>
      <c r="BH511" s="324"/>
      <c r="BI511" s="324"/>
      <c r="BJ511" s="324"/>
      <c r="BK511" s="324"/>
      <c r="BL511" s="324"/>
      <c r="BM511" s="324"/>
      <c r="BN511" s="324"/>
      <c r="BO511" s="324"/>
      <c r="BP511" s="324"/>
      <c r="BQ511" s="324"/>
      <c r="BR511" s="324"/>
      <c r="BS511" s="324"/>
      <c r="BT511" s="324"/>
      <c r="BU511" s="324"/>
      <c r="BV511" s="324"/>
      <c r="BW511" s="324"/>
      <c r="BX511" s="324"/>
      <c r="BY511" s="324"/>
      <c r="BZ511" s="324"/>
      <c r="CA511" s="324"/>
      <c r="CB511" s="324"/>
      <c r="CC511" s="324"/>
      <c r="CD511" s="324"/>
      <c r="CE511" s="324"/>
      <c r="CF511" s="324"/>
      <c r="CG511" s="324"/>
      <c r="CH511" s="324"/>
      <c r="CI511" s="324"/>
      <c r="CJ511" s="324"/>
      <c r="CK511" s="324"/>
    </row>
    <row r="512" spans="1:89" ht="30" hidden="1" x14ac:dyDescent="0.25">
      <c r="A512" s="16" t="s">
        <v>194</v>
      </c>
      <c r="B512" s="77"/>
      <c r="C512" s="110">
        <v>4447</v>
      </c>
      <c r="D512" s="93"/>
      <c r="E512" s="93"/>
      <c r="F512" s="93"/>
      <c r="G512" s="324"/>
      <c r="H512" s="324"/>
      <c r="I512" s="324"/>
      <c r="J512" s="324"/>
      <c r="K512" s="324"/>
      <c r="L512" s="324"/>
      <c r="M512" s="324"/>
      <c r="N512" s="324"/>
      <c r="O512" s="324"/>
      <c r="P512" s="324"/>
      <c r="Q512" s="324"/>
      <c r="R512" s="324"/>
      <c r="S512" s="324"/>
      <c r="T512" s="324"/>
      <c r="U512" s="324"/>
      <c r="V512" s="324"/>
      <c r="W512" s="324"/>
      <c r="X512" s="324"/>
      <c r="Y512" s="324"/>
      <c r="Z512" s="324"/>
      <c r="AA512" s="324"/>
      <c r="AB512" s="324"/>
      <c r="AC512" s="324"/>
      <c r="AD512" s="324"/>
      <c r="AE512" s="324"/>
      <c r="AF512" s="324"/>
      <c r="AG512" s="324"/>
      <c r="AH512" s="324"/>
      <c r="AI512" s="324"/>
      <c r="AJ512" s="324"/>
      <c r="AK512" s="324"/>
      <c r="AL512" s="324"/>
      <c r="AM512" s="324"/>
      <c r="AN512" s="324"/>
      <c r="AO512" s="324"/>
      <c r="AP512" s="324"/>
      <c r="AQ512" s="324"/>
      <c r="AR512" s="324"/>
      <c r="AS512" s="324"/>
      <c r="AT512" s="324"/>
      <c r="AU512" s="324"/>
      <c r="AV512" s="324"/>
      <c r="AW512" s="324"/>
      <c r="AX512" s="324"/>
      <c r="AY512" s="324"/>
      <c r="AZ512" s="324"/>
      <c r="BA512" s="324"/>
      <c r="BB512" s="324"/>
      <c r="BC512" s="324"/>
      <c r="BD512" s="324"/>
      <c r="BE512" s="324"/>
      <c r="BF512" s="324"/>
      <c r="BG512" s="324"/>
      <c r="BH512" s="324"/>
      <c r="BI512" s="324"/>
      <c r="BJ512" s="324"/>
      <c r="BK512" s="324"/>
      <c r="BL512" s="324"/>
      <c r="BM512" s="324"/>
      <c r="BN512" s="324"/>
      <c r="BO512" s="324"/>
      <c r="BP512" s="324"/>
      <c r="BQ512" s="324"/>
      <c r="BR512" s="324"/>
      <c r="BS512" s="324"/>
      <c r="BT512" s="324"/>
      <c r="BU512" s="324"/>
      <c r="BV512" s="324"/>
      <c r="BW512" s="324"/>
      <c r="BX512" s="324"/>
      <c r="BY512" s="324"/>
      <c r="BZ512" s="324"/>
      <c r="CA512" s="324"/>
      <c r="CB512" s="324"/>
      <c r="CC512" s="324"/>
      <c r="CD512" s="324"/>
      <c r="CE512" s="324"/>
      <c r="CF512" s="324"/>
      <c r="CG512" s="324"/>
      <c r="CH512" s="324"/>
      <c r="CI512" s="324"/>
      <c r="CJ512" s="324"/>
      <c r="CK512" s="324"/>
    </row>
    <row r="513" spans="1:89" ht="30" hidden="1" x14ac:dyDescent="0.25">
      <c r="A513" s="16" t="s">
        <v>195</v>
      </c>
      <c r="B513" s="77"/>
      <c r="C513" s="110">
        <v>1334</v>
      </c>
      <c r="D513" s="93"/>
      <c r="E513" s="93"/>
      <c r="F513" s="93"/>
      <c r="G513" s="324"/>
      <c r="H513" s="324"/>
      <c r="I513" s="324"/>
      <c r="J513" s="324"/>
      <c r="K513" s="324"/>
      <c r="L513" s="324"/>
      <c r="M513" s="324"/>
      <c r="N513" s="324"/>
      <c r="O513" s="324"/>
      <c r="P513" s="324"/>
      <c r="Q513" s="324"/>
      <c r="R513" s="324"/>
      <c r="S513" s="324"/>
      <c r="T513" s="324"/>
      <c r="U513" s="324"/>
      <c r="V513" s="324"/>
      <c r="W513" s="324"/>
      <c r="X513" s="324"/>
      <c r="Y513" s="324"/>
      <c r="Z513" s="324"/>
      <c r="AA513" s="324"/>
      <c r="AB513" s="324"/>
      <c r="AC513" s="324"/>
      <c r="AD513" s="324"/>
      <c r="AE513" s="324"/>
      <c r="AF513" s="324"/>
      <c r="AG513" s="324"/>
      <c r="AH513" s="324"/>
      <c r="AI513" s="324"/>
      <c r="AJ513" s="324"/>
      <c r="AK513" s="324"/>
      <c r="AL513" s="324"/>
      <c r="AM513" s="324"/>
      <c r="AN513" s="324"/>
      <c r="AO513" s="324"/>
      <c r="AP513" s="324"/>
      <c r="AQ513" s="324"/>
      <c r="AR513" s="324"/>
      <c r="AS513" s="324"/>
      <c r="AT513" s="324"/>
      <c r="AU513" s="324"/>
      <c r="AV513" s="324"/>
      <c r="AW513" s="324"/>
      <c r="AX513" s="324"/>
      <c r="AY513" s="324"/>
      <c r="AZ513" s="324"/>
      <c r="BA513" s="324"/>
      <c r="BB513" s="324"/>
      <c r="BC513" s="324"/>
      <c r="BD513" s="324"/>
      <c r="BE513" s="324"/>
      <c r="BF513" s="324"/>
      <c r="BG513" s="324"/>
      <c r="BH513" s="324"/>
      <c r="BI513" s="324"/>
      <c r="BJ513" s="324"/>
      <c r="BK513" s="324"/>
      <c r="BL513" s="324"/>
      <c r="BM513" s="324"/>
      <c r="BN513" s="324"/>
      <c r="BO513" s="324"/>
      <c r="BP513" s="324"/>
      <c r="BQ513" s="324"/>
      <c r="BR513" s="324"/>
      <c r="BS513" s="324"/>
      <c r="BT513" s="324"/>
      <c r="BU513" s="324"/>
      <c r="BV513" s="324"/>
      <c r="BW513" s="324"/>
      <c r="BX513" s="324"/>
      <c r="BY513" s="324"/>
      <c r="BZ513" s="324"/>
      <c r="CA513" s="324"/>
      <c r="CB513" s="324"/>
      <c r="CC513" s="324"/>
      <c r="CD513" s="324"/>
      <c r="CE513" s="324"/>
      <c r="CF513" s="324"/>
      <c r="CG513" s="324"/>
      <c r="CH513" s="324"/>
      <c r="CI513" s="324"/>
      <c r="CJ513" s="324"/>
      <c r="CK513" s="324"/>
    </row>
    <row r="514" spans="1:89" ht="45" hidden="1" x14ac:dyDescent="0.25">
      <c r="A514" s="16" t="s">
        <v>262</v>
      </c>
      <c r="B514" s="77"/>
      <c r="C514" s="110"/>
      <c r="D514" s="93"/>
      <c r="E514" s="93"/>
      <c r="F514" s="93"/>
      <c r="G514" s="324"/>
      <c r="H514" s="324"/>
      <c r="I514" s="324"/>
      <c r="J514" s="324"/>
      <c r="K514" s="324"/>
      <c r="L514" s="324"/>
      <c r="M514" s="324"/>
      <c r="N514" s="324"/>
      <c r="O514" s="324"/>
      <c r="P514" s="324"/>
      <c r="Q514" s="324"/>
      <c r="R514" s="324"/>
      <c r="S514" s="324"/>
      <c r="T514" s="324"/>
      <c r="U514" s="324"/>
      <c r="V514" s="324"/>
      <c r="W514" s="324"/>
      <c r="X514" s="324"/>
      <c r="Y514" s="324"/>
      <c r="Z514" s="324"/>
      <c r="AA514" s="324"/>
      <c r="AB514" s="324"/>
      <c r="AC514" s="324"/>
      <c r="AD514" s="324"/>
      <c r="AE514" s="324"/>
      <c r="AF514" s="324"/>
      <c r="AG514" s="324"/>
      <c r="AH514" s="324"/>
      <c r="AI514" s="324"/>
      <c r="AJ514" s="324"/>
      <c r="AK514" s="324"/>
      <c r="AL514" s="324"/>
      <c r="AM514" s="324"/>
      <c r="AN514" s="324"/>
      <c r="AO514" s="324"/>
      <c r="AP514" s="324"/>
      <c r="AQ514" s="324"/>
      <c r="AR514" s="324"/>
      <c r="AS514" s="324"/>
      <c r="AT514" s="324"/>
      <c r="AU514" s="324"/>
      <c r="AV514" s="324"/>
      <c r="AW514" s="324"/>
      <c r="AX514" s="324"/>
      <c r="AY514" s="324"/>
      <c r="AZ514" s="324"/>
      <c r="BA514" s="324"/>
      <c r="BB514" s="324"/>
      <c r="BC514" s="324"/>
      <c r="BD514" s="324"/>
      <c r="BE514" s="324"/>
      <c r="BF514" s="324"/>
      <c r="BG514" s="324"/>
      <c r="BH514" s="324"/>
      <c r="BI514" s="324"/>
      <c r="BJ514" s="324"/>
      <c r="BK514" s="324"/>
      <c r="BL514" s="324"/>
      <c r="BM514" s="324"/>
      <c r="BN514" s="324"/>
      <c r="BO514" s="324"/>
      <c r="BP514" s="324"/>
      <c r="BQ514" s="324"/>
      <c r="BR514" s="324"/>
      <c r="BS514" s="324"/>
      <c r="BT514" s="324"/>
      <c r="BU514" s="324"/>
      <c r="BV514" s="324"/>
      <c r="BW514" s="324"/>
      <c r="BX514" s="324"/>
      <c r="BY514" s="324"/>
      <c r="BZ514" s="324"/>
      <c r="CA514" s="324"/>
      <c r="CB514" s="324"/>
      <c r="CC514" s="324"/>
      <c r="CD514" s="324"/>
      <c r="CE514" s="324"/>
      <c r="CF514" s="324"/>
      <c r="CG514" s="324"/>
      <c r="CH514" s="324"/>
      <c r="CI514" s="324"/>
      <c r="CJ514" s="324"/>
      <c r="CK514" s="324"/>
    </row>
    <row r="515" spans="1:89" hidden="1" x14ac:dyDescent="0.25">
      <c r="A515" s="197" t="s">
        <v>263</v>
      </c>
      <c r="B515" s="77"/>
      <c r="C515" s="110"/>
      <c r="D515" s="93"/>
      <c r="E515" s="93"/>
      <c r="F515" s="93"/>
      <c r="G515" s="324"/>
      <c r="H515" s="324"/>
      <c r="I515" s="324"/>
      <c r="J515" s="324"/>
      <c r="K515" s="324"/>
      <c r="L515" s="324"/>
      <c r="M515" s="324"/>
      <c r="N515" s="324"/>
      <c r="O515" s="324"/>
      <c r="P515" s="324"/>
      <c r="Q515" s="324"/>
      <c r="R515" s="324"/>
      <c r="S515" s="324"/>
      <c r="T515" s="324"/>
      <c r="U515" s="324"/>
      <c r="V515" s="324"/>
      <c r="W515" s="324"/>
      <c r="X515" s="324"/>
      <c r="Y515" s="324"/>
      <c r="Z515" s="324"/>
      <c r="AA515" s="324"/>
      <c r="AB515" s="324"/>
      <c r="AC515" s="324"/>
      <c r="AD515" s="324"/>
      <c r="AE515" s="324"/>
      <c r="AF515" s="324"/>
      <c r="AG515" s="324"/>
      <c r="AH515" s="324"/>
      <c r="AI515" s="324"/>
      <c r="AJ515" s="324"/>
      <c r="AK515" s="324"/>
      <c r="AL515" s="324"/>
      <c r="AM515" s="324"/>
      <c r="AN515" s="324"/>
      <c r="AO515" s="324"/>
      <c r="AP515" s="324"/>
      <c r="AQ515" s="324"/>
      <c r="AR515" s="324"/>
      <c r="AS515" s="324"/>
      <c r="AT515" s="324"/>
      <c r="AU515" s="324"/>
      <c r="AV515" s="324"/>
      <c r="AW515" s="324"/>
      <c r="AX515" s="324"/>
      <c r="AY515" s="324"/>
      <c r="AZ515" s="324"/>
      <c r="BA515" s="324"/>
      <c r="BB515" s="324"/>
      <c r="BC515" s="324"/>
      <c r="BD515" s="324"/>
      <c r="BE515" s="324"/>
      <c r="BF515" s="324"/>
      <c r="BG515" s="324"/>
      <c r="BH515" s="324"/>
      <c r="BI515" s="324"/>
      <c r="BJ515" s="324"/>
      <c r="BK515" s="324"/>
      <c r="BL515" s="324"/>
      <c r="BM515" s="324"/>
      <c r="BN515" s="324"/>
      <c r="BO515" s="324"/>
      <c r="BP515" s="324"/>
      <c r="BQ515" s="324"/>
      <c r="BR515" s="324"/>
      <c r="BS515" s="324"/>
      <c r="BT515" s="324"/>
      <c r="BU515" s="324"/>
      <c r="BV515" s="324"/>
      <c r="BW515" s="324"/>
      <c r="BX515" s="324"/>
      <c r="BY515" s="324"/>
      <c r="BZ515" s="324"/>
      <c r="CA515" s="324"/>
      <c r="CB515" s="324"/>
      <c r="CC515" s="324"/>
      <c r="CD515" s="324"/>
      <c r="CE515" s="324"/>
      <c r="CF515" s="324"/>
      <c r="CG515" s="324"/>
      <c r="CH515" s="324"/>
      <c r="CI515" s="324"/>
      <c r="CJ515" s="324"/>
      <c r="CK515" s="324"/>
    </row>
    <row r="516" spans="1:89" ht="30" hidden="1" x14ac:dyDescent="0.25">
      <c r="A516" s="16" t="s">
        <v>264</v>
      </c>
      <c r="B516" s="77"/>
      <c r="C516" s="110"/>
      <c r="D516" s="93"/>
      <c r="E516" s="93"/>
      <c r="F516" s="93"/>
      <c r="G516" s="324"/>
      <c r="H516" s="324"/>
      <c r="I516" s="324"/>
      <c r="J516" s="324"/>
      <c r="K516" s="324"/>
      <c r="L516" s="324"/>
      <c r="M516" s="324"/>
      <c r="N516" s="324"/>
      <c r="O516" s="324"/>
      <c r="P516" s="324"/>
      <c r="Q516" s="324"/>
      <c r="R516" s="324"/>
      <c r="S516" s="324"/>
      <c r="T516" s="324"/>
      <c r="U516" s="324"/>
      <c r="V516" s="324"/>
      <c r="W516" s="324"/>
      <c r="X516" s="324"/>
      <c r="Y516" s="324"/>
      <c r="Z516" s="324"/>
      <c r="AA516" s="324"/>
      <c r="AB516" s="324"/>
      <c r="AC516" s="324"/>
      <c r="AD516" s="324"/>
      <c r="AE516" s="324"/>
      <c r="AF516" s="324"/>
      <c r="AG516" s="324"/>
      <c r="AH516" s="324"/>
      <c r="AI516" s="324"/>
      <c r="AJ516" s="324"/>
      <c r="AK516" s="324"/>
      <c r="AL516" s="324"/>
      <c r="AM516" s="324"/>
      <c r="AN516" s="324"/>
      <c r="AO516" s="324"/>
      <c r="AP516" s="324"/>
      <c r="AQ516" s="324"/>
      <c r="AR516" s="324"/>
      <c r="AS516" s="324"/>
      <c r="AT516" s="324"/>
      <c r="AU516" s="324"/>
      <c r="AV516" s="324"/>
      <c r="AW516" s="324"/>
      <c r="AX516" s="324"/>
      <c r="AY516" s="324"/>
      <c r="AZ516" s="324"/>
      <c r="BA516" s="324"/>
      <c r="BB516" s="324"/>
      <c r="BC516" s="324"/>
      <c r="BD516" s="324"/>
      <c r="BE516" s="324"/>
      <c r="BF516" s="324"/>
      <c r="BG516" s="324"/>
      <c r="BH516" s="324"/>
      <c r="BI516" s="324"/>
      <c r="BJ516" s="324"/>
      <c r="BK516" s="324"/>
      <c r="BL516" s="324"/>
      <c r="BM516" s="324"/>
      <c r="BN516" s="324"/>
      <c r="BO516" s="324"/>
      <c r="BP516" s="324"/>
      <c r="BQ516" s="324"/>
      <c r="BR516" s="324"/>
      <c r="BS516" s="324"/>
      <c r="BT516" s="324"/>
      <c r="BU516" s="324"/>
      <c r="BV516" s="324"/>
      <c r="BW516" s="324"/>
      <c r="BX516" s="324"/>
      <c r="BY516" s="324"/>
      <c r="BZ516" s="324"/>
      <c r="CA516" s="324"/>
      <c r="CB516" s="324"/>
      <c r="CC516" s="324"/>
      <c r="CD516" s="324"/>
      <c r="CE516" s="324"/>
      <c r="CF516" s="324"/>
      <c r="CG516" s="324"/>
      <c r="CH516" s="324"/>
      <c r="CI516" s="324"/>
      <c r="CJ516" s="324"/>
      <c r="CK516" s="324"/>
    </row>
    <row r="517" spans="1:89" hidden="1" x14ac:dyDescent="0.25">
      <c r="A517" s="197" t="s">
        <v>263</v>
      </c>
      <c r="B517" s="77"/>
      <c r="C517" s="110"/>
      <c r="D517" s="93"/>
      <c r="E517" s="93"/>
      <c r="F517" s="93"/>
      <c r="G517" s="324"/>
      <c r="H517" s="324"/>
      <c r="I517" s="324"/>
      <c r="J517" s="324"/>
      <c r="K517" s="324"/>
      <c r="L517" s="324"/>
      <c r="M517" s="324"/>
      <c r="N517" s="324"/>
      <c r="O517" s="324"/>
      <c r="P517" s="324"/>
      <c r="Q517" s="324"/>
      <c r="R517" s="324"/>
      <c r="S517" s="324"/>
      <c r="T517" s="324"/>
      <c r="U517" s="324"/>
      <c r="V517" s="324"/>
      <c r="W517" s="324"/>
      <c r="X517" s="324"/>
      <c r="Y517" s="324"/>
      <c r="Z517" s="324"/>
      <c r="AA517" s="324"/>
      <c r="AB517" s="324"/>
      <c r="AC517" s="324"/>
      <c r="AD517" s="324"/>
      <c r="AE517" s="324"/>
      <c r="AF517" s="324"/>
      <c r="AG517" s="324"/>
      <c r="AH517" s="324"/>
      <c r="AI517" s="324"/>
      <c r="AJ517" s="324"/>
      <c r="AK517" s="324"/>
      <c r="AL517" s="324"/>
      <c r="AM517" s="324"/>
      <c r="AN517" s="324"/>
      <c r="AO517" s="324"/>
      <c r="AP517" s="324"/>
      <c r="AQ517" s="324"/>
      <c r="AR517" s="324"/>
      <c r="AS517" s="324"/>
      <c r="AT517" s="324"/>
      <c r="AU517" s="324"/>
      <c r="AV517" s="324"/>
      <c r="AW517" s="324"/>
      <c r="AX517" s="324"/>
      <c r="AY517" s="324"/>
      <c r="AZ517" s="324"/>
      <c r="BA517" s="324"/>
      <c r="BB517" s="324"/>
      <c r="BC517" s="324"/>
      <c r="BD517" s="324"/>
      <c r="BE517" s="324"/>
      <c r="BF517" s="324"/>
      <c r="BG517" s="324"/>
      <c r="BH517" s="324"/>
      <c r="BI517" s="324"/>
      <c r="BJ517" s="324"/>
      <c r="BK517" s="324"/>
      <c r="BL517" s="324"/>
      <c r="BM517" s="324"/>
      <c r="BN517" s="324"/>
      <c r="BO517" s="324"/>
      <c r="BP517" s="324"/>
      <c r="BQ517" s="324"/>
      <c r="BR517" s="324"/>
      <c r="BS517" s="324"/>
      <c r="BT517" s="324"/>
      <c r="BU517" s="324"/>
      <c r="BV517" s="324"/>
      <c r="BW517" s="324"/>
      <c r="BX517" s="324"/>
      <c r="BY517" s="324"/>
      <c r="BZ517" s="324"/>
      <c r="CA517" s="324"/>
      <c r="CB517" s="324"/>
      <c r="CC517" s="324"/>
      <c r="CD517" s="324"/>
      <c r="CE517" s="324"/>
      <c r="CF517" s="324"/>
      <c r="CG517" s="324"/>
      <c r="CH517" s="324"/>
      <c r="CI517" s="324"/>
      <c r="CJ517" s="324"/>
      <c r="CK517" s="324"/>
    </row>
    <row r="518" spans="1:89" ht="30" hidden="1" x14ac:dyDescent="0.25">
      <c r="A518" s="16" t="s">
        <v>230</v>
      </c>
      <c r="B518" s="77"/>
      <c r="C518" s="110">
        <f>C519+C520+C522+C524</f>
        <v>100</v>
      </c>
      <c r="D518" s="93"/>
      <c r="E518" s="93"/>
      <c r="F518" s="93"/>
      <c r="G518" s="324"/>
      <c r="H518" s="324"/>
      <c r="I518" s="324"/>
      <c r="J518" s="324"/>
      <c r="K518" s="324"/>
      <c r="L518" s="324"/>
      <c r="M518" s="324"/>
      <c r="N518" s="324"/>
      <c r="O518" s="324"/>
      <c r="P518" s="324"/>
      <c r="Q518" s="324"/>
      <c r="R518" s="324"/>
      <c r="S518" s="324"/>
      <c r="T518" s="324"/>
      <c r="U518" s="324"/>
      <c r="V518" s="324"/>
      <c r="W518" s="324"/>
      <c r="X518" s="324"/>
      <c r="Y518" s="324"/>
      <c r="Z518" s="324"/>
      <c r="AA518" s="324"/>
      <c r="AB518" s="324"/>
      <c r="AC518" s="324"/>
      <c r="AD518" s="324"/>
      <c r="AE518" s="324"/>
      <c r="AF518" s="324"/>
      <c r="AG518" s="324"/>
      <c r="AH518" s="324"/>
      <c r="AI518" s="324"/>
      <c r="AJ518" s="324"/>
      <c r="AK518" s="324"/>
      <c r="AL518" s="324"/>
      <c r="AM518" s="324"/>
      <c r="AN518" s="324"/>
      <c r="AO518" s="324"/>
      <c r="AP518" s="324"/>
      <c r="AQ518" s="324"/>
      <c r="AR518" s="324"/>
      <c r="AS518" s="324"/>
      <c r="AT518" s="324"/>
      <c r="AU518" s="324"/>
      <c r="AV518" s="324"/>
      <c r="AW518" s="324"/>
      <c r="AX518" s="324"/>
      <c r="AY518" s="324"/>
      <c r="AZ518" s="324"/>
      <c r="BA518" s="324"/>
      <c r="BB518" s="324"/>
      <c r="BC518" s="324"/>
      <c r="BD518" s="324"/>
      <c r="BE518" s="324"/>
      <c r="BF518" s="324"/>
      <c r="BG518" s="324"/>
      <c r="BH518" s="324"/>
      <c r="BI518" s="324"/>
      <c r="BJ518" s="324"/>
      <c r="BK518" s="324"/>
      <c r="BL518" s="324"/>
      <c r="BM518" s="324"/>
      <c r="BN518" s="324"/>
      <c r="BO518" s="324"/>
      <c r="BP518" s="324"/>
      <c r="BQ518" s="324"/>
      <c r="BR518" s="324"/>
      <c r="BS518" s="324"/>
      <c r="BT518" s="324"/>
      <c r="BU518" s="324"/>
      <c r="BV518" s="324"/>
      <c r="BW518" s="324"/>
      <c r="BX518" s="324"/>
      <c r="BY518" s="324"/>
      <c r="BZ518" s="324"/>
      <c r="CA518" s="324"/>
      <c r="CB518" s="324"/>
      <c r="CC518" s="324"/>
      <c r="CD518" s="324"/>
      <c r="CE518" s="324"/>
      <c r="CF518" s="324"/>
      <c r="CG518" s="324"/>
      <c r="CH518" s="324"/>
      <c r="CI518" s="324"/>
      <c r="CJ518" s="324"/>
      <c r="CK518" s="324"/>
    </row>
    <row r="519" spans="1:89" ht="30" hidden="1" x14ac:dyDescent="0.25">
      <c r="A519" s="16" t="s">
        <v>231</v>
      </c>
      <c r="B519" s="77"/>
      <c r="C519" s="110">
        <v>100</v>
      </c>
      <c r="D519" s="93"/>
      <c r="E519" s="93"/>
      <c r="F519" s="93"/>
      <c r="G519" s="324"/>
      <c r="H519" s="324"/>
      <c r="I519" s="324"/>
      <c r="J519" s="324"/>
      <c r="K519" s="324"/>
      <c r="L519" s="324"/>
      <c r="M519" s="324"/>
      <c r="N519" s="324"/>
      <c r="O519" s="324"/>
      <c r="P519" s="324"/>
      <c r="Q519" s="324"/>
      <c r="R519" s="324"/>
      <c r="S519" s="324"/>
      <c r="T519" s="324"/>
      <c r="U519" s="324"/>
      <c r="V519" s="324"/>
      <c r="W519" s="324"/>
      <c r="X519" s="324"/>
      <c r="Y519" s="324"/>
      <c r="Z519" s="324"/>
      <c r="AA519" s="324"/>
      <c r="AB519" s="324"/>
      <c r="AC519" s="324"/>
      <c r="AD519" s="324"/>
      <c r="AE519" s="324"/>
      <c r="AF519" s="324"/>
      <c r="AG519" s="324"/>
      <c r="AH519" s="324"/>
      <c r="AI519" s="324"/>
      <c r="AJ519" s="324"/>
      <c r="AK519" s="324"/>
      <c r="AL519" s="324"/>
      <c r="AM519" s="324"/>
      <c r="AN519" s="324"/>
      <c r="AO519" s="324"/>
      <c r="AP519" s="324"/>
      <c r="AQ519" s="324"/>
      <c r="AR519" s="324"/>
      <c r="AS519" s="324"/>
      <c r="AT519" s="324"/>
      <c r="AU519" s="324"/>
      <c r="AV519" s="324"/>
      <c r="AW519" s="324"/>
      <c r="AX519" s="324"/>
      <c r="AY519" s="324"/>
      <c r="AZ519" s="324"/>
      <c r="BA519" s="324"/>
      <c r="BB519" s="324"/>
      <c r="BC519" s="324"/>
      <c r="BD519" s="324"/>
      <c r="BE519" s="324"/>
      <c r="BF519" s="324"/>
      <c r="BG519" s="324"/>
      <c r="BH519" s="324"/>
      <c r="BI519" s="324"/>
      <c r="BJ519" s="324"/>
      <c r="BK519" s="324"/>
      <c r="BL519" s="324"/>
      <c r="BM519" s="324"/>
      <c r="BN519" s="324"/>
      <c r="BO519" s="324"/>
      <c r="BP519" s="324"/>
      <c r="BQ519" s="324"/>
      <c r="BR519" s="324"/>
      <c r="BS519" s="324"/>
      <c r="BT519" s="324"/>
      <c r="BU519" s="324"/>
      <c r="BV519" s="324"/>
      <c r="BW519" s="324"/>
      <c r="BX519" s="324"/>
      <c r="BY519" s="324"/>
      <c r="BZ519" s="324"/>
      <c r="CA519" s="324"/>
      <c r="CB519" s="324"/>
      <c r="CC519" s="324"/>
      <c r="CD519" s="324"/>
      <c r="CE519" s="324"/>
      <c r="CF519" s="324"/>
      <c r="CG519" s="324"/>
      <c r="CH519" s="324"/>
      <c r="CI519" s="324"/>
      <c r="CJ519" s="324"/>
      <c r="CK519" s="324"/>
    </row>
    <row r="520" spans="1:89" ht="45" hidden="1" x14ac:dyDescent="0.25">
      <c r="A520" s="16" t="s">
        <v>265</v>
      </c>
      <c r="B520" s="77"/>
      <c r="C520" s="110"/>
      <c r="D520" s="93"/>
      <c r="E520" s="93"/>
      <c r="F520" s="93"/>
      <c r="G520" s="324"/>
      <c r="H520" s="324"/>
      <c r="I520" s="324"/>
      <c r="J520" s="324"/>
      <c r="K520" s="324"/>
      <c r="L520" s="324"/>
      <c r="M520" s="324"/>
      <c r="N520" s="324"/>
      <c r="O520" s="324"/>
      <c r="P520" s="324"/>
      <c r="Q520" s="324"/>
      <c r="R520" s="324"/>
      <c r="S520" s="324"/>
      <c r="T520" s="324"/>
      <c r="U520" s="324"/>
      <c r="V520" s="324"/>
      <c r="W520" s="324"/>
      <c r="X520" s="324"/>
      <c r="Y520" s="324"/>
      <c r="Z520" s="324"/>
      <c r="AA520" s="324"/>
      <c r="AB520" s="324"/>
      <c r="AC520" s="324"/>
      <c r="AD520" s="324"/>
      <c r="AE520" s="324"/>
      <c r="AF520" s="324"/>
      <c r="AG520" s="324"/>
      <c r="AH520" s="324"/>
      <c r="AI520" s="324"/>
      <c r="AJ520" s="324"/>
      <c r="AK520" s="324"/>
      <c r="AL520" s="324"/>
      <c r="AM520" s="324"/>
      <c r="AN520" s="324"/>
      <c r="AO520" s="324"/>
      <c r="AP520" s="324"/>
      <c r="AQ520" s="324"/>
      <c r="AR520" s="324"/>
      <c r="AS520" s="324"/>
      <c r="AT520" s="324"/>
      <c r="AU520" s="324"/>
      <c r="AV520" s="324"/>
      <c r="AW520" s="324"/>
      <c r="AX520" s="324"/>
      <c r="AY520" s="324"/>
      <c r="AZ520" s="324"/>
      <c r="BA520" s="324"/>
      <c r="BB520" s="324"/>
      <c r="BC520" s="324"/>
      <c r="BD520" s="324"/>
      <c r="BE520" s="324"/>
      <c r="BF520" s="324"/>
      <c r="BG520" s="324"/>
      <c r="BH520" s="324"/>
      <c r="BI520" s="324"/>
      <c r="BJ520" s="324"/>
      <c r="BK520" s="324"/>
      <c r="BL520" s="324"/>
      <c r="BM520" s="324"/>
      <c r="BN520" s="324"/>
      <c r="BO520" s="324"/>
      <c r="BP520" s="324"/>
      <c r="BQ520" s="324"/>
      <c r="BR520" s="324"/>
      <c r="BS520" s="324"/>
      <c r="BT520" s="324"/>
      <c r="BU520" s="324"/>
      <c r="BV520" s="324"/>
      <c r="BW520" s="324"/>
      <c r="BX520" s="324"/>
      <c r="BY520" s="324"/>
      <c r="BZ520" s="324"/>
      <c r="CA520" s="324"/>
      <c r="CB520" s="324"/>
      <c r="CC520" s="324"/>
      <c r="CD520" s="324"/>
      <c r="CE520" s="324"/>
      <c r="CF520" s="324"/>
      <c r="CG520" s="324"/>
      <c r="CH520" s="324"/>
      <c r="CI520" s="324"/>
      <c r="CJ520" s="324"/>
      <c r="CK520" s="324"/>
    </row>
    <row r="521" spans="1:89" hidden="1" x14ac:dyDescent="0.25">
      <c r="A521" s="197" t="s">
        <v>263</v>
      </c>
      <c r="B521" s="77"/>
      <c r="C521" s="110"/>
      <c r="D521" s="93"/>
      <c r="E521" s="93"/>
      <c r="F521" s="93"/>
      <c r="G521" s="324"/>
      <c r="H521" s="324"/>
      <c r="I521" s="324"/>
      <c r="J521" s="324"/>
      <c r="K521" s="324"/>
      <c r="L521" s="324"/>
      <c r="M521" s="324"/>
      <c r="N521" s="324"/>
      <c r="O521" s="324"/>
      <c r="P521" s="324"/>
      <c r="Q521" s="324"/>
      <c r="R521" s="324"/>
      <c r="S521" s="324"/>
      <c r="T521" s="324"/>
      <c r="U521" s="324"/>
      <c r="V521" s="324"/>
      <c r="W521" s="324"/>
      <c r="X521" s="324"/>
      <c r="Y521" s="324"/>
      <c r="Z521" s="324"/>
      <c r="AA521" s="324"/>
      <c r="AB521" s="324"/>
      <c r="AC521" s="324"/>
      <c r="AD521" s="324"/>
      <c r="AE521" s="324"/>
      <c r="AF521" s="324"/>
      <c r="AG521" s="324"/>
      <c r="AH521" s="324"/>
      <c r="AI521" s="324"/>
      <c r="AJ521" s="324"/>
      <c r="AK521" s="324"/>
      <c r="AL521" s="324"/>
      <c r="AM521" s="324"/>
      <c r="AN521" s="324"/>
      <c r="AO521" s="324"/>
      <c r="AP521" s="324"/>
      <c r="AQ521" s="324"/>
      <c r="AR521" s="324"/>
      <c r="AS521" s="324"/>
      <c r="AT521" s="324"/>
      <c r="AU521" s="324"/>
      <c r="AV521" s="324"/>
      <c r="AW521" s="324"/>
      <c r="AX521" s="324"/>
      <c r="AY521" s="324"/>
      <c r="AZ521" s="324"/>
      <c r="BA521" s="324"/>
      <c r="BB521" s="324"/>
      <c r="BC521" s="324"/>
      <c r="BD521" s="324"/>
      <c r="BE521" s="324"/>
      <c r="BF521" s="324"/>
      <c r="BG521" s="324"/>
      <c r="BH521" s="324"/>
      <c r="BI521" s="324"/>
      <c r="BJ521" s="324"/>
      <c r="BK521" s="324"/>
      <c r="BL521" s="324"/>
      <c r="BM521" s="324"/>
      <c r="BN521" s="324"/>
      <c r="BO521" s="324"/>
      <c r="BP521" s="324"/>
      <c r="BQ521" s="324"/>
      <c r="BR521" s="324"/>
      <c r="BS521" s="324"/>
      <c r="BT521" s="324"/>
      <c r="BU521" s="324"/>
      <c r="BV521" s="324"/>
      <c r="BW521" s="324"/>
      <c r="BX521" s="324"/>
      <c r="BY521" s="324"/>
      <c r="BZ521" s="324"/>
      <c r="CA521" s="324"/>
      <c r="CB521" s="324"/>
      <c r="CC521" s="324"/>
      <c r="CD521" s="324"/>
      <c r="CE521" s="324"/>
      <c r="CF521" s="324"/>
      <c r="CG521" s="324"/>
      <c r="CH521" s="324"/>
      <c r="CI521" s="324"/>
      <c r="CJ521" s="324"/>
      <c r="CK521" s="324"/>
    </row>
    <row r="522" spans="1:89" ht="45" hidden="1" x14ac:dyDescent="0.25">
      <c r="A522" s="16" t="s">
        <v>266</v>
      </c>
      <c r="B522" s="77"/>
      <c r="C522" s="110"/>
      <c r="D522" s="93"/>
      <c r="E522" s="93"/>
      <c r="F522" s="93"/>
      <c r="G522" s="324"/>
      <c r="H522" s="324"/>
      <c r="I522" s="324"/>
      <c r="J522" s="324"/>
      <c r="K522" s="324"/>
      <c r="L522" s="324"/>
      <c r="M522" s="324"/>
      <c r="N522" s="324"/>
      <c r="O522" s="324"/>
      <c r="P522" s="324"/>
      <c r="Q522" s="324"/>
      <c r="R522" s="324"/>
      <c r="S522" s="324"/>
      <c r="T522" s="324"/>
      <c r="U522" s="324"/>
      <c r="V522" s="324"/>
      <c r="W522" s="324"/>
      <c r="X522" s="324"/>
      <c r="Y522" s="324"/>
      <c r="Z522" s="324"/>
      <c r="AA522" s="324"/>
      <c r="AB522" s="324"/>
      <c r="AC522" s="324"/>
      <c r="AD522" s="324"/>
      <c r="AE522" s="324"/>
      <c r="AF522" s="324"/>
      <c r="AG522" s="324"/>
      <c r="AH522" s="324"/>
      <c r="AI522" s="324"/>
      <c r="AJ522" s="324"/>
      <c r="AK522" s="324"/>
      <c r="AL522" s="324"/>
      <c r="AM522" s="324"/>
      <c r="AN522" s="324"/>
      <c r="AO522" s="324"/>
      <c r="AP522" s="324"/>
      <c r="AQ522" s="324"/>
      <c r="AR522" s="324"/>
      <c r="AS522" s="324"/>
      <c r="AT522" s="324"/>
      <c r="AU522" s="324"/>
      <c r="AV522" s="324"/>
      <c r="AW522" s="324"/>
      <c r="AX522" s="324"/>
      <c r="AY522" s="324"/>
      <c r="AZ522" s="324"/>
      <c r="BA522" s="324"/>
      <c r="BB522" s="324"/>
      <c r="BC522" s="324"/>
      <c r="BD522" s="324"/>
      <c r="BE522" s="324"/>
      <c r="BF522" s="324"/>
      <c r="BG522" s="324"/>
      <c r="BH522" s="324"/>
      <c r="BI522" s="324"/>
      <c r="BJ522" s="324"/>
      <c r="BK522" s="324"/>
      <c r="BL522" s="324"/>
      <c r="BM522" s="324"/>
      <c r="BN522" s="324"/>
      <c r="BO522" s="324"/>
      <c r="BP522" s="324"/>
      <c r="BQ522" s="324"/>
      <c r="BR522" s="324"/>
      <c r="BS522" s="324"/>
      <c r="BT522" s="324"/>
      <c r="BU522" s="324"/>
      <c r="BV522" s="324"/>
      <c r="BW522" s="324"/>
      <c r="BX522" s="324"/>
      <c r="BY522" s="324"/>
      <c r="BZ522" s="324"/>
      <c r="CA522" s="324"/>
      <c r="CB522" s="324"/>
      <c r="CC522" s="324"/>
      <c r="CD522" s="324"/>
      <c r="CE522" s="324"/>
      <c r="CF522" s="324"/>
      <c r="CG522" s="324"/>
      <c r="CH522" s="324"/>
      <c r="CI522" s="324"/>
      <c r="CJ522" s="324"/>
      <c r="CK522" s="324"/>
    </row>
    <row r="523" spans="1:89" hidden="1" x14ac:dyDescent="0.25">
      <c r="A523" s="197" t="s">
        <v>263</v>
      </c>
      <c r="B523" s="77"/>
      <c r="C523" s="110"/>
      <c r="D523" s="93"/>
      <c r="E523" s="93"/>
      <c r="F523" s="93"/>
      <c r="G523" s="324"/>
      <c r="H523" s="324"/>
      <c r="I523" s="324"/>
      <c r="J523" s="324"/>
      <c r="K523" s="324"/>
      <c r="L523" s="324"/>
      <c r="M523" s="324"/>
      <c r="N523" s="324"/>
      <c r="O523" s="324"/>
      <c r="P523" s="324"/>
      <c r="Q523" s="324"/>
      <c r="R523" s="324"/>
      <c r="S523" s="324"/>
      <c r="T523" s="324"/>
      <c r="U523" s="324"/>
      <c r="V523" s="324"/>
      <c r="W523" s="324"/>
      <c r="X523" s="324"/>
      <c r="Y523" s="324"/>
      <c r="Z523" s="324"/>
      <c r="AA523" s="324"/>
      <c r="AB523" s="324"/>
      <c r="AC523" s="324"/>
      <c r="AD523" s="324"/>
      <c r="AE523" s="324"/>
      <c r="AF523" s="324"/>
      <c r="AG523" s="324"/>
      <c r="AH523" s="324"/>
      <c r="AI523" s="324"/>
      <c r="AJ523" s="324"/>
      <c r="AK523" s="324"/>
      <c r="AL523" s="324"/>
      <c r="AM523" s="324"/>
      <c r="AN523" s="324"/>
      <c r="AO523" s="324"/>
      <c r="AP523" s="324"/>
      <c r="AQ523" s="324"/>
      <c r="AR523" s="324"/>
      <c r="AS523" s="324"/>
      <c r="AT523" s="324"/>
      <c r="AU523" s="324"/>
      <c r="AV523" s="324"/>
      <c r="AW523" s="324"/>
      <c r="AX523" s="324"/>
      <c r="AY523" s="324"/>
      <c r="AZ523" s="324"/>
      <c r="BA523" s="324"/>
      <c r="BB523" s="324"/>
      <c r="BC523" s="324"/>
      <c r="BD523" s="324"/>
      <c r="BE523" s="324"/>
      <c r="BF523" s="324"/>
      <c r="BG523" s="324"/>
      <c r="BH523" s="324"/>
      <c r="BI523" s="324"/>
      <c r="BJ523" s="324"/>
      <c r="BK523" s="324"/>
      <c r="BL523" s="324"/>
      <c r="BM523" s="324"/>
      <c r="BN523" s="324"/>
      <c r="BO523" s="324"/>
      <c r="BP523" s="324"/>
      <c r="BQ523" s="324"/>
      <c r="BR523" s="324"/>
      <c r="BS523" s="324"/>
      <c r="BT523" s="324"/>
      <c r="BU523" s="324"/>
      <c r="BV523" s="324"/>
      <c r="BW523" s="324"/>
      <c r="BX523" s="324"/>
      <c r="BY523" s="324"/>
      <c r="BZ523" s="324"/>
      <c r="CA523" s="324"/>
      <c r="CB523" s="324"/>
      <c r="CC523" s="324"/>
      <c r="CD523" s="324"/>
      <c r="CE523" s="324"/>
      <c r="CF523" s="324"/>
      <c r="CG523" s="324"/>
      <c r="CH523" s="324"/>
      <c r="CI523" s="324"/>
      <c r="CJ523" s="324"/>
      <c r="CK523" s="324"/>
    </row>
    <row r="524" spans="1:89" ht="30" hidden="1" x14ac:dyDescent="0.25">
      <c r="A524" s="16" t="s">
        <v>232</v>
      </c>
      <c r="B524" s="77"/>
      <c r="C524" s="110"/>
      <c r="D524" s="93"/>
      <c r="E524" s="93"/>
      <c r="F524" s="93"/>
      <c r="G524" s="324"/>
      <c r="H524" s="324"/>
      <c r="I524" s="324"/>
      <c r="J524" s="324"/>
      <c r="K524" s="324"/>
      <c r="L524" s="324"/>
      <c r="M524" s="324"/>
      <c r="N524" s="324"/>
      <c r="O524" s="324"/>
      <c r="P524" s="324"/>
      <c r="Q524" s="324"/>
      <c r="R524" s="324"/>
      <c r="S524" s="324"/>
      <c r="T524" s="324"/>
      <c r="U524" s="324"/>
      <c r="V524" s="324"/>
      <c r="W524" s="324"/>
      <c r="X524" s="324"/>
      <c r="Y524" s="324"/>
      <c r="Z524" s="324"/>
      <c r="AA524" s="324"/>
      <c r="AB524" s="324"/>
      <c r="AC524" s="324"/>
      <c r="AD524" s="324"/>
      <c r="AE524" s="324"/>
      <c r="AF524" s="324"/>
      <c r="AG524" s="324"/>
      <c r="AH524" s="324"/>
      <c r="AI524" s="324"/>
      <c r="AJ524" s="324"/>
      <c r="AK524" s="324"/>
      <c r="AL524" s="324"/>
      <c r="AM524" s="324"/>
      <c r="AN524" s="324"/>
      <c r="AO524" s="324"/>
      <c r="AP524" s="324"/>
      <c r="AQ524" s="324"/>
      <c r="AR524" s="324"/>
      <c r="AS524" s="324"/>
      <c r="AT524" s="324"/>
      <c r="AU524" s="324"/>
      <c r="AV524" s="324"/>
      <c r="AW524" s="324"/>
      <c r="AX524" s="324"/>
      <c r="AY524" s="324"/>
      <c r="AZ524" s="324"/>
      <c r="BA524" s="324"/>
      <c r="BB524" s="324"/>
      <c r="BC524" s="324"/>
      <c r="BD524" s="324"/>
      <c r="BE524" s="324"/>
      <c r="BF524" s="324"/>
      <c r="BG524" s="324"/>
      <c r="BH524" s="324"/>
      <c r="BI524" s="324"/>
      <c r="BJ524" s="324"/>
      <c r="BK524" s="324"/>
      <c r="BL524" s="324"/>
      <c r="BM524" s="324"/>
      <c r="BN524" s="324"/>
      <c r="BO524" s="324"/>
      <c r="BP524" s="324"/>
      <c r="BQ524" s="324"/>
      <c r="BR524" s="324"/>
      <c r="BS524" s="324"/>
      <c r="BT524" s="324"/>
      <c r="BU524" s="324"/>
      <c r="BV524" s="324"/>
      <c r="BW524" s="324"/>
      <c r="BX524" s="324"/>
      <c r="BY524" s="324"/>
      <c r="BZ524" s="324"/>
      <c r="CA524" s="324"/>
      <c r="CB524" s="324"/>
      <c r="CC524" s="324"/>
      <c r="CD524" s="324"/>
      <c r="CE524" s="324"/>
      <c r="CF524" s="324"/>
      <c r="CG524" s="324"/>
      <c r="CH524" s="324"/>
      <c r="CI524" s="324"/>
      <c r="CJ524" s="324"/>
      <c r="CK524" s="324"/>
    </row>
    <row r="525" spans="1:89" hidden="1" x14ac:dyDescent="0.25">
      <c r="A525" s="197" t="s">
        <v>263</v>
      </c>
      <c r="B525" s="77"/>
      <c r="C525" s="110"/>
      <c r="D525" s="93"/>
      <c r="E525" s="93"/>
      <c r="F525" s="93"/>
      <c r="G525" s="324"/>
      <c r="H525" s="324"/>
      <c r="I525" s="324"/>
      <c r="J525" s="324"/>
      <c r="K525" s="324"/>
      <c r="L525" s="324"/>
      <c r="M525" s="324"/>
      <c r="N525" s="324"/>
      <c r="O525" s="324"/>
      <c r="P525" s="324"/>
      <c r="Q525" s="324"/>
      <c r="R525" s="324"/>
      <c r="S525" s="324"/>
      <c r="T525" s="324"/>
      <c r="U525" s="324"/>
      <c r="V525" s="324"/>
      <c r="W525" s="324"/>
      <c r="X525" s="324"/>
      <c r="Y525" s="324"/>
      <c r="Z525" s="324"/>
      <c r="AA525" s="324"/>
      <c r="AB525" s="324"/>
      <c r="AC525" s="324"/>
      <c r="AD525" s="324"/>
      <c r="AE525" s="324"/>
      <c r="AF525" s="324"/>
      <c r="AG525" s="324"/>
      <c r="AH525" s="324"/>
      <c r="AI525" s="324"/>
      <c r="AJ525" s="324"/>
      <c r="AK525" s="324"/>
      <c r="AL525" s="324"/>
      <c r="AM525" s="324"/>
      <c r="AN525" s="324"/>
      <c r="AO525" s="324"/>
      <c r="AP525" s="324"/>
      <c r="AQ525" s="324"/>
      <c r="AR525" s="324"/>
      <c r="AS525" s="324"/>
      <c r="AT525" s="324"/>
      <c r="AU525" s="324"/>
      <c r="AV525" s="324"/>
      <c r="AW525" s="324"/>
      <c r="AX525" s="324"/>
      <c r="AY525" s="324"/>
      <c r="AZ525" s="324"/>
      <c r="BA525" s="324"/>
      <c r="BB525" s="324"/>
      <c r="BC525" s="324"/>
      <c r="BD525" s="324"/>
      <c r="BE525" s="324"/>
      <c r="BF525" s="324"/>
      <c r="BG525" s="324"/>
      <c r="BH525" s="324"/>
      <c r="BI525" s="324"/>
      <c r="BJ525" s="324"/>
      <c r="BK525" s="324"/>
      <c r="BL525" s="324"/>
      <c r="BM525" s="324"/>
      <c r="BN525" s="324"/>
      <c r="BO525" s="324"/>
      <c r="BP525" s="324"/>
      <c r="BQ525" s="324"/>
      <c r="BR525" s="324"/>
      <c r="BS525" s="324"/>
      <c r="BT525" s="324"/>
      <c r="BU525" s="324"/>
      <c r="BV525" s="324"/>
      <c r="BW525" s="324"/>
      <c r="BX525" s="324"/>
      <c r="BY525" s="324"/>
      <c r="BZ525" s="324"/>
      <c r="CA525" s="324"/>
      <c r="CB525" s="324"/>
      <c r="CC525" s="324"/>
      <c r="CD525" s="324"/>
      <c r="CE525" s="324"/>
      <c r="CF525" s="324"/>
      <c r="CG525" s="324"/>
      <c r="CH525" s="324"/>
      <c r="CI525" s="324"/>
      <c r="CJ525" s="324"/>
      <c r="CK525" s="324"/>
    </row>
    <row r="526" spans="1:89" ht="30" hidden="1" x14ac:dyDescent="0.25">
      <c r="A526" s="16" t="s">
        <v>233</v>
      </c>
      <c r="B526" s="77"/>
      <c r="C526" s="110"/>
      <c r="D526" s="93"/>
      <c r="E526" s="93"/>
      <c r="F526" s="93"/>
      <c r="G526" s="324"/>
      <c r="H526" s="324"/>
      <c r="I526" s="324"/>
      <c r="J526" s="324"/>
      <c r="K526" s="324"/>
      <c r="L526" s="324"/>
      <c r="M526" s="324"/>
      <c r="N526" s="324"/>
      <c r="O526" s="324"/>
      <c r="P526" s="324"/>
      <c r="Q526" s="324"/>
      <c r="R526" s="324"/>
      <c r="S526" s="324"/>
      <c r="T526" s="324"/>
      <c r="U526" s="324"/>
      <c r="V526" s="324"/>
      <c r="W526" s="324"/>
      <c r="X526" s="324"/>
      <c r="Y526" s="324"/>
      <c r="Z526" s="324"/>
      <c r="AA526" s="324"/>
      <c r="AB526" s="324"/>
      <c r="AC526" s="324"/>
      <c r="AD526" s="324"/>
      <c r="AE526" s="324"/>
      <c r="AF526" s="324"/>
      <c r="AG526" s="324"/>
      <c r="AH526" s="324"/>
      <c r="AI526" s="324"/>
      <c r="AJ526" s="324"/>
      <c r="AK526" s="324"/>
      <c r="AL526" s="324"/>
      <c r="AM526" s="324"/>
      <c r="AN526" s="324"/>
      <c r="AO526" s="324"/>
      <c r="AP526" s="324"/>
      <c r="AQ526" s="324"/>
      <c r="AR526" s="324"/>
      <c r="AS526" s="324"/>
      <c r="AT526" s="324"/>
      <c r="AU526" s="324"/>
      <c r="AV526" s="324"/>
      <c r="AW526" s="324"/>
      <c r="AX526" s="324"/>
      <c r="AY526" s="324"/>
      <c r="AZ526" s="324"/>
      <c r="BA526" s="324"/>
      <c r="BB526" s="324"/>
      <c r="BC526" s="324"/>
      <c r="BD526" s="324"/>
      <c r="BE526" s="324"/>
      <c r="BF526" s="324"/>
      <c r="BG526" s="324"/>
      <c r="BH526" s="324"/>
      <c r="BI526" s="324"/>
      <c r="BJ526" s="324"/>
      <c r="BK526" s="324"/>
      <c r="BL526" s="324"/>
      <c r="BM526" s="324"/>
      <c r="BN526" s="324"/>
      <c r="BO526" s="324"/>
      <c r="BP526" s="324"/>
      <c r="BQ526" s="324"/>
      <c r="BR526" s="324"/>
      <c r="BS526" s="324"/>
      <c r="BT526" s="324"/>
      <c r="BU526" s="324"/>
      <c r="BV526" s="324"/>
      <c r="BW526" s="324"/>
      <c r="BX526" s="324"/>
      <c r="BY526" s="324"/>
      <c r="BZ526" s="324"/>
      <c r="CA526" s="324"/>
      <c r="CB526" s="324"/>
      <c r="CC526" s="324"/>
      <c r="CD526" s="324"/>
      <c r="CE526" s="324"/>
      <c r="CF526" s="324"/>
      <c r="CG526" s="324"/>
      <c r="CH526" s="324"/>
      <c r="CI526" s="324"/>
      <c r="CJ526" s="324"/>
      <c r="CK526" s="324"/>
    </row>
    <row r="527" spans="1:89" ht="30" hidden="1" x14ac:dyDescent="0.25">
      <c r="A527" s="16" t="s">
        <v>234</v>
      </c>
      <c r="B527" s="77"/>
      <c r="C527" s="110"/>
      <c r="D527" s="93"/>
      <c r="E527" s="93"/>
      <c r="F527" s="93"/>
      <c r="G527" s="324"/>
      <c r="H527" s="324"/>
      <c r="I527" s="324"/>
      <c r="J527" s="324"/>
      <c r="K527" s="324"/>
      <c r="L527" s="324"/>
      <c r="M527" s="324"/>
      <c r="N527" s="324"/>
      <c r="O527" s="324"/>
      <c r="P527" s="324"/>
      <c r="Q527" s="324"/>
      <c r="R527" s="324"/>
      <c r="S527" s="324"/>
      <c r="T527" s="324"/>
      <c r="U527" s="324"/>
      <c r="V527" s="324"/>
      <c r="W527" s="324"/>
      <c r="X527" s="324"/>
      <c r="Y527" s="324"/>
      <c r="Z527" s="324"/>
      <c r="AA527" s="324"/>
      <c r="AB527" s="324"/>
      <c r="AC527" s="324"/>
      <c r="AD527" s="324"/>
      <c r="AE527" s="324"/>
      <c r="AF527" s="324"/>
      <c r="AG527" s="324"/>
      <c r="AH527" s="324"/>
      <c r="AI527" s="324"/>
      <c r="AJ527" s="324"/>
      <c r="AK527" s="324"/>
      <c r="AL527" s="324"/>
      <c r="AM527" s="324"/>
      <c r="AN527" s="324"/>
      <c r="AO527" s="324"/>
      <c r="AP527" s="324"/>
      <c r="AQ527" s="324"/>
      <c r="AR527" s="324"/>
      <c r="AS527" s="324"/>
      <c r="AT527" s="324"/>
      <c r="AU527" s="324"/>
      <c r="AV527" s="324"/>
      <c r="AW527" s="324"/>
      <c r="AX527" s="324"/>
      <c r="AY527" s="324"/>
      <c r="AZ527" s="324"/>
      <c r="BA527" s="324"/>
      <c r="BB527" s="324"/>
      <c r="BC527" s="324"/>
      <c r="BD527" s="324"/>
      <c r="BE527" s="324"/>
      <c r="BF527" s="324"/>
      <c r="BG527" s="324"/>
      <c r="BH527" s="324"/>
      <c r="BI527" s="324"/>
      <c r="BJ527" s="324"/>
      <c r="BK527" s="324"/>
      <c r="BL527" s="324"/>
      <c r="BM527" s="324"/>
      <c r="BN527" s="324"/>
      <c r="BO527" s="324"/>
      <c r="BP527" s="324"/>
      <c r="BQ527" s="324"/>
      <c r="BR527" s="324"/>
      <c r="BS527" s="324"/>
      <c r="BT527" s="324"/>
      <c r="BU527" s="324"/>
      <c r="BV527" s="324"/>
      <c r="BW527" s="324"/>
      <c r="BX527" s="324"/>
      <c r="BY527" s="324"/>
      <c r="BZ527" s="324"/>
      <c r="CA527" s="324"/>
      <c r="CB527" s="324"/>
      <c r="CC527" s="324"/>
      <c r="CD527" s="324"/>
      <c r="CE527" s="324"/>
      <c r="CF527" s="324"/>
      <c r="CG527" s="324"/>
      <c r="CH527" s="324"/>
      <c r="CI527" s="324"/>
      <c r="CJ527" s="324"/>
      <c r="CK527" s="324"/>
    </row>
    <row r="528" spans="1:89" ht="30" hidden="1" x14ac:dyDescent="0.25">
      <c r="A528" s="16" t="s">
        <v>235</v>
      </c>
      <c r="B528" s="77"/>
      <c r="C528" s="110"/>
      <c r="D528" s="93"/>
      <c r="E528" s="93"/>
      <c r="F528" s="93"/>
      <c r="G528" s="324"/>
      <c r="H528" s="324"/>
      <c r="I528" s="324"/>
      <c r="J528" s="324"/>
      <c r="K528" s="324"/>
      <c r="L528" s="324"/>
      <c r="M528" s="324"/>
      <c r="N528" s="324"/>
      <c r="O528" s="324"/>
      <c r="P528" s="324"/>
      <c r="Q528" s="324"/>
      <c r="R528" s="324"/>
      <c r="S528" s="324"/>
      <c r="T528" s="324"/>
      <c r="U528" s="324"/>
      <c r="V528" s="324"/>
      <c r="W528" s="324"/>
      <c r="X528" s="324"/>
      <c r="Y528" s="324"/>
      <c r="Z528" s="324"/>
      <c r="AA528" s="324"/>
      <c r="AB528" s="324"/>
      <c r="AC528" s="324"/>
      <c r="AD528" s="324"/>
      <c r="AE528" s="324"/>
      <c r="AF528" s="324"/>
      <c r="AG528" s="324"/>
      <c r="AH528" s="324"/>
      <c r="AI528" s="324"/>
      <c r="AJ528" s="324"/>
      <c r="AK528" s="324"/>
      <c r="AL528" s="324"/>
      <c r="AM528" s="324"/>
      <c r="AN528" s="324"/>
      <c r="AO528" s="324"/>
      <c r="AP528" s="324"/>
      <c r="AQ528" s="324"/>
      <c r="AR528" s="324"/>
      <c r="AS528" s="324"/>
      <c r="AT528" s="324"/>
      <c r="AU528" s="324"/>
      <c r="AV528" s="324"/>
      <c r="AW528" s="324"/>
      <c r="AX528" s="324"/>
      <c r="AY528" s="324"/>
      <c r="AZ528" s="324"/>
      <c r="BA528" s="324"/>
      <c r="BB528" s="324"/>
      <c r="BC528" s="324"/>
      <c r="BD528" s="324"/>
      <c r="BE528" s="324"/>
      <c r="BF528" s="324"/>
      <c r="BG528" s="324"/>
      <c r="BH528" s="324"/>
      <c r="BI528" s="324"/>
      <c r="BJ528" s="324"/>
      <c r="BK528" s="324"/>
      <c r="BL528" s="324"/>
      <c r="BM528" s="324"/>
      <c r="BN528" s="324"/>
      <c r="BO528" s="324"/>
      <c r="BP528" s="324"/>
      <c r="BQ528" s="324"/>
      <c r="BR528" s="324"/>
      <c r="BS528" s="324"/>
      <c r="BT528" s="324"/>
      <c r="BU528" s="324"/>
      <c r="BV528" s="324"/>
      <c r="BW528" s="324"/>
      <c r="BX528" s="324"/>
      <c r="BY528" s="324"/>
      <c r="BZ528" s="324"/>
      <c r="CA528" s="324"/>
      <c r="CB528" s="324"/>
      <c r="CC528" s="324"/>
      <c r="CD528" s="324"/>
      <c r="CE528" s="324"/>
      <c r="CF528" s="324"/>
      <c r="CG528" s="324"/>
      <c r="CH528" s="324"/>
      <c r="CI528" s="324"/>
      <c r="CJ528" s="324"/>
      <c r="CK528" s="324"/>
    </row>
    <row r="529" spans="1:89" hidden="1" x14ac:dyDescent="0.25">
      <c r="A529" s="16" t="s">
        <v>236</v>
      </c>
      <c r="B529" s="6"/>
      <c r="C529" s="93"/>
      <c r="D529" s="93"/>
      <c r="E529" s="93"/>
      <c r="F529" s="93"/>
      <c r="G529" s="324"/>
      <c r="H529" s="324"/>
      <c r="I529" s="324"/>
      <c r="J529" s="324"/>
      <c r="K529" s="324"/>
      <c r="L529" s="324"/>
      <c r="M529" s="324"/>
      <c r="N529" s="324"/>
      <c r="O529" s="324"/>
      <c r="P529" s="324"/>
      <c r="Q529" s="324"/>
      <c r="R529" s="324"/>
      <c r="S529" s="324"/>
      <c r="T529" s="324"/>
      <c r="U529" s="324"/>
      <c r="V529" s="324"/>
      <c r="W529" s="324"/>
      <c r="X529" s="324"/>
      <c r="Y529" s="324"/>
      <c r="Z529" s="324"/>
      <c r="AA529" s="324"/>
      <c r="AB529" s="324"/>
      <c r="AC529" s="324"/>
      <c r="AD529" s="324"/>
      <c r="AE529" s="324"/>
      <c r="AF529" s="324"/>
      <c r="AG529" s="324"/>
      <c r="AH529" s="324"/>
      <c r="AI529" s="324"/>
      <c r="AJ529" s="324"/>
      <c r="AK529" s="324"/>
      <c r="AL529" s="324"/>
      <c r="AM529" s="324"/>
      <c r="AN529" s="324"/>
      <c r="AO529" s="324"/>
      <c r="AP529" s="324"/>
      <c r="AQ529" s="324"/>
      <c r="AR529" s="324"/>
      <c r="AS529" s="324"/>
      <c r="AT529" s="324"/>
      <c r="AU529" s="324"/>
      <c r="AV529" s="324"/>
      <c r="AW529" s="324"/>
      <c r="AX529" s="324"/>
      <c r="AY529" s="324"/>
      <c r="AZ529" s="324"/>
      <c r="BA529" s="324"/>
      <c r="BB529" s="324"/>
      <c r="BC529" s="324"/>
      <c r="BD529" s="324"/>
      <c r="BE529" s="324"/>
      <c r="BF529" s="324"/>
      <c r="BG529" s="324"/>
      <c r="BH529" s="324"/>
      <c r="BI529" s="324"/>
      <c r="BJ529" s="324"/>
      <c r="BK529" s="324"/>
      <c r="BL529" s="324"/>
      <c r="BM529" s="324"/>
      <c r="BN529" s="324"/>
      <c r="BO529" s="324"/>
      <c r="BP529" s="324"/>
      <c r="BQ529" s="324"/>
      <c r="BR529" s="324"/>
      <c r="BS529" s="324"/>
      <c r="BT529" s="324"/>
      <c r="BU529" s="324"/>
      <c r="BV529" s="324"/>
      <c r="BW529" s="324"/>
      <c r="BX529" s="324"/>
      <c r="BY529" s="324"/>
      <c r="BZ529" s="324"/>
      <c r="CA529" s="324"/>
      <c r="CB529" s="324"/>
      <c r="CC529" s="324"/>
      <c r="CD529" s="324"/>
      <c r="CE529" s="324"/>
      <c r="CF529" s="324"/>
      <c r="CG529" s="324"/>
      <c r="CH529" s="324"/>
      <c r="CI529" s="324"/>
      <c r="CJ529" s="324"/>
      <c r="CK529" s="324"/>
    </row>
    <row r="530" spans="1:89" hidden="1" x14ac:dyDescent="0.25">
      <c r="A530" s="16" t="s">
        <v>271</v>
      </c>
      <c r="B530" s="6"/>
      <c r="C530" s="93"/>
      <c r="D530" s="93"/>
      <c r="E530" s="93"/>
      <c r="F530" s="93"/>
      <c r="G530" s="324"/>
      <c r="H530" s="324"/>
      <c r="I530" s="324"/>
      <c r="J530" s="324"/>
      <c r="K530" s="324"/>
      <c r="L530" s="324"/>
      <c r="M530" s="324"/>
      <c r="N530" s="324"/>
      <c r="O530" s="324"/>
      <c r="P530" s="324"/>
      <c r="Q530" s="324"/>
      <c r="R530" s="324"/>
      <c r="S530" s="324"/>
      <c r="T530" s="324"/>
      <c r="U530" s="324"/>
      <c r="V530" s="324"/>
      <c r="W530" s="324"/>
      <c r="X530" s="324"/>
      <c r="Y530" s="324"/>
      <c r="Z530" s="324"/>
      <c r="AA530" s="324"/>
      <c r="AB530" s="324"/>
      <c r="AC530" s="324"/>
      <c r="AD530" s="324"/>
      <c r="AE530" s="324"/>
      <c r="AF530" s="324"/>
      <c r="AG530" s="324"/>
      <c r="AH530" s="324"/>
      <c r="AI530" s="324"/>
      <c r="AJ530" s="324"/>
      <c r="AK530" s="324"/>
      <c r="AL530" s="324"/>
      <c r="AM530" s="324"/>
      <c r="AN530" s="324"/>
      <c r="AO530" s="324"/>
      <c r="AP530" s="324"/>
      <c r="AQ530" s="324"/>
      <c r="AR530" s="324"/>
      <c r="AS530" s="324"/>
      <c r="AT530" s="324"/>
      <c r="AU530" s="324"/>
      <c r="AV530" s="324"/>
      <c r="AW530" s="324"/>
      <c r="AX530" s="324"/>
      <c r="AY530" s="324"/>
      <c r="AZ530" s="324"/>
      <c r="BA530" s="324"/>
      <c r="BB530" s="324"/>
      <c r="BC530" s="324"/>
      <c r="BD530" s="324"/>
      <c r="BE530" s="324"/>
      <c r="BF530" s="324"/>
      <c r="BG530" s="324"/>
      <c r="BH530" s="324"/>
      <c r="BI530" s="324"/>
      <c r="BJ530" s="324"/>
      <c r="BK530" s="324"/>
      <c r="BL530" s="324"/>
      <c r="BM530" s="324"/>
      <c r="BN530" s="324"/>
      <c r="BO530" s="324"/>
      <c r="BP530" s="324"/>
      <c r="BQ530" s="324"/>
      <c r="BR530" s="324"/>
      <c r="BS530" s="324"/>
      <c r="BT530" s="324"/>
      <c r="BU530" s="324"/>
      <c r="BV530" s="324"/>
      <c r="BW530" s="324"/>
      <c r="BX530" s="324"/>
      <c r="BY530" s="324"/>
      <c r="BZ530" s="324"/>
      <c r="CA530" s="324"/>
      <c r="CB530" s="324"/>
      <c r="CC530" s="324"/>
      <c r="CD530" s="324"/>
      <c r="CE530" s="324"/>
      <c r="CF530" s="324"/>
      <c r="CG530" s="324"/>
      <c r="CH530" s="324"/>
      <c r="CI530" s="324"/>
      <c r="CJ530" s="324"/>
      <c r="CK530" s="324"/>
    </row>
    <row r="531" spans="1:89" hidden="1" x14ac:dyDescent="0.25">
      <c r="A531" s="152" t="s">
        <v>282</v>
      </c>
      <c r="B531" s="6"/>
      <c r="C531" s="93"/>
      <c r="D531" s="93"/>
      <c r="E531" s="93"/>
      <c r="F531" s="93"/>
      <c r="G531" s="324"/>
      <c r="H531" s="324"/>
      <c r="I531" s="324"/>
      <c r="J531" s="324"/>
      <c r="K531" s="324"/>
      <c r="L531" s="324"/>
      <c r="M531" s="324"/>
      <c r="N531" s="324"/>
      <c r="O531" s="324"/>
      <c r="P531" s="324"/>
      <c r="Q531" s="324"/>
      <c r="R531" s="324"/>
      <c r="S531" s="324"/>
      <c r="T531" s="324"/>
      <c r="U531" s="324"/>
      <c r="V531" s="324"/>
      <c r="W531" s="324"/>
      <c r="X531" s="324"/>
      <c r="Y531" s="324"/>
      <c r="Z531" s="324"/>
      <c r="AA531" s="324"/>
      <c r="AB531" s="324"/>
      <c r="AC531" s="324"/>
      <c r="AD531" s="324"/>
      <c r="AE531" s="324"/>
      <c r="AF531" s="324"/>
      <c r="AG531" s="324"/>
      <c r="AH531" s="324"/>
      <c r="AI531" s="324"/>
      <c r="AJ531" s="324"/>
      <c r="AK531" s="324"/>
      <c r="AL531" s="324"/>
      <c r="AM531" s="324"/>
      <c r="AN531" s="324"/>
      <c r="AO531" s="324"/>
      <c r="AP531" s="324"/>
      <c r="AQ531" s="324"/>
      <c r="AR531" s="324"/>
      <c r="AS531" s="324"/>
      <c r="AT531" s="324"/>
      <c r="AU531" s="324"/>
      <c r="AV531" s="324"/>
      <c r="AW531" s="324"/>
      <c r="AX531" s="324"/>
      <c r="AY531" s="324"/>
      <c r="AZ531" s="324"/>
      <c r="BA531" s="324"/>
      <c r="BB531" s="324"/>
      <c r="BC531" s="324"/>
      <c r="BD531" s="324"/>
      <c r="BE531" s="324"/>
      <c r="BF531" s="324"/>
      <c r="BG531" s="324"/>
      <c r="BH531" s="324"/>
      <c r="BI531" s="324"/>
      <c r="BJ531" s="324"/>
      <c r="BK531" s="324"/>
      <c r="BL531" s="324"/>
      <c r="BM531" s="324"/>
      <c r="BN531" s="324"/>
      <c r="BO531" s="324"/>
      <c r="BP531" s="324"/>
      <c r="BQ531" s="324"/>
      <c r="BR531" s="324"/>
      <c r="BS531" s="324"/>
      <c r="BT531" s="324"/>
      <c r="BU531" s="324"/>
      <c r="BV531" s="324"/>
      <c r="BW531" s="324"/>
      <c r="BX531" s="324"/>
      <c r="BY531" s="324"/>
      <c r="BZ531" s="324"/>
      <c r="CA531" s="324"/>
      <c r="CB531" s="324"/>
      <c r="CC531" s="324"/>
      <c r="CD531" s="324"/>
      <c r="CE531" s="324"/>
      <c r="CF531" s="324"/>
      <c r="CG531" s="324"/>
      <c r="CH531" s="324"/>
      <c r="CI531" s="324"/>
      <c r="CJ531" s="324"/>
      <c r="CK531" s="324"/>
    </row>
    <row r="532" spans="1:89" hidden="1" x14ac:dyDescent="0.25">
      <c r="A532" s="24" t="s">
        <v>144</v>
      </c>
      <c r="B532" s="6"/>
      <c r="C532" s="93"/>
      <c r="D532" s="93"/>
      <c r="E532" s="93"/>
      <c r="F532" s="93"/>
      <c r="G532" s="324"/>
      <c r="H532" s="324"/>
      <c r="I532" s="324"/>
      <c r="J532" s="324"/>
      <c r="K532" s="324"/>
      <c r="L532" s="324"/>
      <c r="M532" s="324"/>
      <c r="N532" s="324"/>
      <c r="O532" s="324"/>
      <c r="P532" s="324"/>
      <c r="Q532" s="324"/>
      <c r="R532" s="324"/>
      <c r="S532" s="324"/>
      <c r="T532" s="324"/>
      <c r="U532" s="324"/>
      <c r="V532" s="324"/>
      <c r="W532" s="324"/>
      <c r="X532" s="324"/>
      <c r="Y532" s="324"/>
      <c r="Z532" s="324"/>
      <c r="AA532" s="324"/>
      <c r="AB532" s="324"/>
      <c r="AC532" s="324"/>
      <c r="AD532" s="324"/>
      <c r="AE532" s="324"/>
      <c r="AF532" s="324"/>
      <c r="AG532" s="324"/>
      <c r="AH532" s="324"/>
      <c r="AI532" s="324"/>
      <c r="AJ532" s="324"/>
      <c r="AK532" s="324"/>
      <c r="AL532" s="324"/>
      <c r="AM532" s="324"/>
      <c r="AN532" s="324"/>
      <c r="AO532" s="324"/>
      <c r="AP532" s="324"/>
      <c r="AQ532" s="324"/>
      <c r="AR532" s="324"/>
      <c r="AS532" s="324"/>
      <c r="AT532" s="324"/>
      <c r="AU532" s="324"/>
      <c r="AV532" s="324"/>
      <c r="AW532" s="324"/>
      <c r="AX532" s="324"/>
      <c r="AY532" s="324"/>
      <c r="AZ532" s="324"/>
      <c r="BA532" s="324"/>
      <c r="BB532" s="324"/>
      <c r="BC532" s="324"/>
      <c r="BD532" s="324"/>
      <c r="BE532" s="324"/>
      <c r="BF532" s="324"/>
      <c r="BG532" s="324"/>
      <c r="BH532" s="324"/>
      <c r="BI532" s="324"/>
      <c r="BJ532" s="324"/>
      <c r="BK532" s="324"/>
      <c r="BL532" s="324"/>
      <c r="BM532" s="324"/>
      <c r="BN532" s="324"/>
      <c r="BO532" s="324"/>
      <c r="BP532" s="324"/>
      <c r="BQ532" s="324"/>
      <c r="BR532" s="324"/>
      <c r="BS532" s="324"/>
      <c r="BT532" s="324"/>
      <c r="BU532" s="324"/>
      <c r="BV532" s="324"/>
      <c r="BW532" s="324"/>
      <c r="BX532" s="324"/>
      <c r="BY532" s="324"/>
      <c r="BZ532" s="324"/>
      <c r="CA532" s="324"/>
      <c r="CB532" s="324"/>
      <c r="CC532" s="324"/>
      <c r="CD532" s="324"/>
      <c r="CE532" s="324"/>
      <c r="CF532" s="324"/>
      <c r="CG532" s="324"/>
      <c r="CH532" s="324"/>
      <c r="CI532" s="324"/>
      <c r="CJ532" s="324"/>
      <c r="CK532" s="324"/>
    </row>
    <row r="533" spans="1:89" hidden="1" x14ac:dyDescent="0.25">
      <c r="A533" s="152" t="s">
        <v>191</v>
      </c>
      <c r="B533" s="6"/>
      <c r="C533" s="93"/>
      <c r="D533" s="93"/>
      <c r="E533" s="93"/>
      <c r="F533" s="93"/>
      <c r="G533" s="324"/>
      <c r="H533" s="324"/>
      <c r="I533" s="324"/>
      <c r="J533" s="324"/>
      <c r="K533" s="324"/>
      <c r="L533" s="324"/>
      <c r="M533" s="324"/>
      <c r="N533" s="324"/>
      <c r="O533" s="324"/>
      <c r="P533" s="324"/>
      <c r="Q533" s="324"/>
      <c r="R533" s="324"/>
      <c r="S533" s="324"/>
      <c r="T533" s="324"/>
      <c r="U533" s="324"/>
      <c r="V533" s="324"/>
      <c r="W533" s="324"/>
      <c r="X533" s="324"/>
      <c r="Y533" s="324"/>
      <c r="Z533" s="324"/>
      <c r="AA533" s="324"/>
      <c r="AB533" s="324"/>
      <c r="AC533" s="324"/>
      <c r="AD533" s="324"/>
      <c r="AE533" s="324"/>
      <c r="AF533" s="324"/>
      <c r="AG533" s="324"/>
      <c r="AH533" s="324"/>
      <c r="AI533" s="324"/>
      <c r="AJ533" s="324"/>
      <c r="AK533" s="324"/>
      <c r="AL533" s="324"/>
      <c r="AM533" s="324"/>
      <c r="AN533" s="324"/>
      <c r="AO533" s="324"/>
      <c r="AP533" s="324"/>
      <c r="AQ533" s="324"/>
      <c r="AR533" s="324"/>
      <c r="AS533" s="324"/>
      <c r="AT533" s="324"/>
      <c r="AU533" s="324"/>
      <c r="AV533" s="324"/>
      <c r="AW533" s="324"/>
      <c r="AX533" s="324"/>
      <c r="AY533" s="324"/>
      <c r="AZ533" s="324"/>
      <c r="BA533" s="324"/>
      <c r="BB533" s="324"/>
      <c r="BC533" s="324"/>
      <c r="BD533" s="324"/>
      <c r="BE533" s="324"/>
      <c r="BF533" s="324"/>
      <c r="BG533" s="324"/>
      <c r="BH533" s="324"/>
      <c r="BI533" s="324"/>
      <c r="BJ533" s="324"/>
      <c r="BK533" s="324"/>
      <c r="BL533" s="324"/>
      <c r="BM533" s="324"/>
      <c r="BN533" s="324"/>
      <c r="BO533" s="324"/>
      <c r="BP533" s="324"/>
      <c r="BQ533" s="324"/>
      <c r="BR533" s="324"/>
      <c r="BS533" s="324"/>
      <c r="BT533" s="324"/>
      <c r="BU533" s="324"/>
      <c r="BV533" s="324"/>
      <c r="BW533" s="324"/>
      <c r="BX533" s="324"/>
      <c r="BY533" s="324"/>
      <c r="BZ533" s="324"/>
      <c r="CA533" s="324"/>
      <c r="CB533" s="324"/>
      <c r="CC533" s="324"/>
      <c r="CD533" s="324"/>
      <c r="CE533" s="324"/>
      <c r="CF533" s="324"/>
      <c r="CG533" s="324"/>
      <c r="CH533" s="324"/>
      <c r="CI533" s="324"/>
      <c r="CJ533" s="324"/>
      <c r="CK533" s="324"/>
    </row>
    <row r="534" spans="1:89" ht="30" hidden="1" x14ac:dyDescent="0.25">
      <c r="A534" s="24" t="s">
        <v>145</v>
      </c>
      <c r="B534" s="6"/>
      <c r="C534" s="93">
        <v>6800</v>
      </c>
      <c r="D534" s="93"/>
      <c r="E534" s="93"/>
      <c r="F534" s="93"/>
      <c r="G534" s="324"/>
      <c r="H534" s="324"/>
      <c r="I534" s="324"/>
      <c r="J534" s="324"/>
      <c r="K534" s="324"/>
      <c r="L534" s="324"/>
      <c r="M534" s="324"/>
      <c r="N534" s="324"/>
      <c r="O534" s="324"/>
      <c r="P534" s="324"/>
      <c r="Q534" s="324"/>
      <c r="R534" s="324"/>
      <c r="S534" s="324"/>
      <c r="T534" s="324"/>
      <c r="U534" s="324"/>
      <c r="V534" s="324"/>
      <c r="W534" s="324"/>
      <c r="X534" s="324"/>
      <c r="Y534" s="324"/>
      <c r="Z534" s="324"/>
      <c r="AA534" s="324"/>
      <c r="AB534" s="324"/>
      <c r="AC534" s="324"/>
      <c r="AD534" s="324"/>
      <c r="AE534" s="324"/>
      <c r="AF534" s="324"/>
      <c r="AG534" s="324"/>
      <c r="AH534" s="324"/>
      <c r="AI534" s="324"/>
      <c r="AJ534" s="324"/>
      <c r="AK534" s="324"/>
      <c r="AL534" s="324"/>
      <c r="AM534" s="324"/>
      <c r="AN534" s="324"/>
      <c r="AO534" s="324"/>
      <c r="AP534" s="324"/>
      <c r="AQ534" s="324"/>
      <c r="AR534" s="324"/>
      <c r="AS534" s="324"/>
      <c r="AT534" s="324"/>
      <c r="AU534" s="324"/>
      <c r="AV534" s="324"/>
      <c r="AW534" s="324"/>
      <c r="AX534" s="324"/>
      <c r="AY534" s="324"/>
      <c r="AZ534" s="324"/>
      <c r="BA534" s="324"/>
      <c r="BB534" s="324"/>
      <c r="BC534" s="324"/>
      <c r="BD534" s="324"/>
      <c r="BE534" s="324"/>
      <c r="BF534" s="324"/>
      <c r="BG534" s="324"/>
      <c r="BH534" s="324"/>
      <c r="BI534" s="324"/>
      <c r="BJ534" s="324"/>
      <c r="BK534" s="324"/>
      <c r="BL534" s="324"/>
      <c r="BM534" s="324"/>
      <c r="BN534" s="324"/>
      <c r="BO534" s="324"/>
      <c r="BP534" s="324"/>
      <c r="BQ534" s="324"/>
      <c r="BR534" s="324"/>
      <c r="BS534" s="324"/>
      <c r="BT534" s="324"/>
      <c r="BU534" s="324"/>
      <c r="BV534" s="324"/>
      <c r="BW534" s="324"/>
      <c r="BX534" s="324"/>
      <c r="BY534" s="324"/>
      <c r="BZ534" s="324"/>
      <c r="CA534" s="324"/>
      <c r="CB534" s="324"/>
      <c r="CC534" s="324"/>
      <c r="CD534" s="324"/>
      <c r="CE534" s="324"/>
      <c r="CF534" s="324"/>
      <c r="CG534" s="324"/>
      <c r="CH534" s="324"/>
      <c r="CI534" s="324"/>
      <c r="CJ534" s="324"/>
      <c r="CK534" s="324"/>
    </row>
    <row r="535" spans="1:89" hidden="1" x14ac:dyDescent="0.25">
      <c r="A535" s="153" t="s">
        <v>208</v>
      </c>
      <c r="B535" s="6"/>
      <c r="C535" s="93"/>
      <c r="D535" s="93"/>
      <c r="E535" s="93"/>
      <c r="F535" s="93"/>
      <c r="G535" s="324"/>
      <c r="H535" s="324"/>
      <c r="I535" s="324"/>
      <c r="J535" s="324"/>
      <c r="K535" s="324"/>
      <c r="L535" s="324"/>
      <c r="M535" s="324"/>
      <c r="N535" s="324"/>
      <c r="O535" s="324"/>
      <c r="P535" s="324"/>
      <c r="Q535" s="324"/>
      <c r="R535" s="324"/>
      <c r="S535" s="324"/>
      <c r="T535" s="324"/>
      <c r="U535" s="324"/>
      <c r="V535" s="324"/>
      <c r="W535" s="324"/>
      <c r="X535" s="324"/>
      <c r="Y535" s="324"/>
      <c r="Z535" s="324"/>
      <c r="AA535" s="324"/>
      <c r="AB535" s="324"/>
      <c r="AC535" s="324"/>
      <c r="AD535" s="324"/>
      <c r="AE535" s="324"/>
      <c r="AF535" s="324"/>
      <c r="AG535" s="324"/>
      <c r="AH535" s="324"/>
      <c r="AI535" s="324"/>
      <c r="AJ535" s="324"/>
      <c r="AK535" s="324"/>
      <c r="AL535" s="324"/>
      <c r="AM535" s="324"/>
      <c r="AN535" s="324"/>
      <c r="AO535" s="324"/>
      <c r="AP535" s="324"/>
      <c r="AQ535" s="324"/>
      <c r="AR535" s="324"/>
      <c r="AS535" s="324"/>
      <c r="AT535" s="324"/>
      <c r="AU535" s="324"/>
      <c r="AV535" s="324"/>
      <c r="AW535" s="324"/>
      <c r="AX535" s="324"/>
      <c r="AY535" s="324"/>
      <c r="AZ535" s="324"/>
      <c r="BA535" s="324"/>
      <c r="BB535" s="324"/>
      <c r="BC535" s="324"/>
      <c r="BD535" s="324"/>
      <c r="BE535" s="324"/>
      <c r="BF535" s="324"/>
      <c r="BG535" s="324"/>
      <c r="BH535" s="324"/>
      <c r="BI535" s="324"/>
      <c r="BJ535" s="324"/>
      <c r="BK535" s="324"/>
      <c r="BL535" s="324"/>
      <c r="BM535" s="324"/>
      <c r="BN535" s="324"/>
      <c r="BO535" s="324"/>
      <c r="BP535" s="324"/>
      <c r="BQ535" s="324"/>
      <c r="BR535" s="324"/>
      <c r="BS535" s="324"/>
      <c r="BT535" s="324"/>
      <c r="BU535" s="324"/>
      <c r="BV535" s="324"/>
      <c r="BW535" s="324"/>
      <c r="BX535" s="324"/>
      <c r="BY535" s="324"/>
      <c r="BZ535" s="324"/>
      <c r="CA535" s="324"/>
      <c r="CB535" s="324"/>
      <c r="CC535" s="324"/>
      <c r="CD535" s="324"/>
      <c r="CE535" s="324"/>
      <c r="CF535" s="324"/>
      <c r="CG535" s="324"/>
      <c r="CH535" s="324"/>
      <c r="CI535" s="324"/>
      <c r="CJ535" s="324"/>
      <c r="CK535" s="324"/>
    </row>
    <row r="536" spans="1:89" hidden="1" x14ac:dyDescent="0.25">
      <c r="A536" s="229" t="s">
        <v>268</v>
      </c>
      <c r="B536" s="6"/>
      <c r="C536" s="93"/>
      <c r="D536" s="93"/>
      <c r="E536" s="93"/>
      <c r="F536" s="93"/>
      <c r="G536" s="324"/>
      <c r="H536" s="324"/>
      <c r="I536" s="324"/>
      <c r="J536" s="324"/>
      <c r="K536" s="324"/>
      <c r="L536" s="324"/>
      <c r="M536" s="324"/>
      <c r="N536" s="324"/>
      <c r="O536" s="324"/>
      <c r="P536" s="324"/>
      <c r="Q536" s="324"/>
      <c r="R536" s="324"/>
      <c r="S536" s="324"/>
      <c r="T536" s="324"/>
      <c r="U536" s="324"/>
      <c r="V536" s="324"/>
      <c r="W536" s="324"/>
      <c r="X536" s="324"/>
      <c r="Y536" s="324"/>
      <c r="Z536" s="324"/>
      <c r="AA536" s="324"/>
      <c r="AB536" s="324"/>
      <c r="AC536" s="324"/>
      <c r="AD536" s="324"/>
      <c r="AE536" s="324"/>
      <c r="AF536" s="324"/>
      <c r="AG536" s="324"/>
      <c r="AH536" s="324"/>
      <c r="AI536" s="324"/>
      <c r="AJ536" s="324"/>
      <c r="AK536" s="324"/>
      <c r="AL536" s="324"/>
      <c r="AM536" s="324"/>
      <c r="AN536" s="324"/>
      <c r="AO536" s="324"/>
      <c r="AP536" s="324"/>
      <c r="AQ536" s="324"/>
      <c r="AR536" s="324"/>
      <c r="AS536" s="324"/>
      <c r="AT536" s="324"/>
      <c r="AU536" s="324"/>
      <c r="AV536" s="324"/>
      <c r="AW536" s="324"/>
      <c r="AX536" s="324"/>
      <c r="AY536" s="324"/>
      <c r="AZ536" s="324"/>
      <c r="BA536" s="324"/>
      <c r="BB536" s="324"/>
      <c r="BC536" s="324"/>
      <c r="BD536" s="324"/>
      <c r="BE536" s="324"/>
      <c r="BF536" s="324"/>
      <c r="BG536" s="324"/>
      <c r="BH536" s="324"/>
      <c r="BI536" s="324"/>
      <c r="BJ536" s="324"/>
      <c r="BK536" s="324"/>
      <c r="BL536" s="324"/>
      <c r="BM536" s="324"/>
      <c r="BN536" s="324"/>
      <c r="BO536" s="324"/>
      <c r="BP536" s="324"/>
      <c r="BQ536" s="324"/>
      <c r="BR536" s="324"/>
      <c r="BS536" s="324"/>
      <c r="BT536" s="324"/>
      <c r="BU536" s="324"/>
      <c r="BV536" s="324"/>
      <c r="BW536" s="324"/>
      <c r="BX536" s="324"/>
      <c r="BY536" s="324"/>
      <c r="BZ536" s="324"/>
      <c r="CA536" s="324"/>
      <c r="CB536" s="324"/>
      <c r="CC536" s="324"/>
      <c r="CD536" s="324"/>
      <c r="CE536" s="324"/>
      <c r="CF536" s="324"/>
      <c r="CG536" s="324"/>
      <c r="CH536" s="324"/>
      <c r="CI536" s="324"/>
      <c r="CJ536" s="324"/>
      <c r="CK536" s="324"/>
    </row>
    <row r="537" spans="1:89" ht="18.75" hidden="1" customHeight="1" x14ac:dyDescent="0.25">
      <c r="A537" s="14" t="s">
        <v>197</v>
      </c>
      <c r="B537" s="6"/>
      <c r="C537" s="78">
        <f>C509+ROUND(C532*3.2,0)+C534</f>
        <v>12681</v>
      </c>
      <c r="D537" s="93"/>
      <c r="E537" s="93"/>
      <c r="F537" s="93"/>
      <c r="G537" s="324"/>
      <c r="H537" s="324"/>
      <c r="I537" s="324"/>
      <c r="J537" s="324"/>
      <c r="K537" s="324"/>
      <c r="L537" s="324"/>
      <c r="M537" s="324"/>
      <c r="N537" s="324"/>
      <c r="O537" s="324"/>
      <c r="P537" s="324"/>
      <c r="Q537" s="324"/>
      <c r="R537" s="324"/>
      <c r="S537" s="324"/>
      <c r="T537" s="324"/>
      <c r="U537" s="324"/>
      <c r="V537" s="324"/>
      <c r="W537" s="324"/>
      <c r="X537" s="324"/>
      <c r="Y537" s="324"/>
      <c r="Z537" s="324"/>
      <c r="AA537" s="324"/>
      <c r="AB537" s="324"/>
      <c r="AC537" s="324"/>
      <c r="AD537" s="324"/>
      <c r="AE537" s="324"/>
      <c r="AF537" s="324"/>
      <c r="AG537" s="324"/>
      <c r="AH537" s="324"/>
      <c r="AI537" s="324"/>
      <c r="AJ537" s="324"/>
      <c r="AK537" s="324"/>
      <c r="AL537" s="324"/>
      <c r="AM537" s="324"/>
      <c r="AN537" s="324"/>
      <c r="AO537" s="324"/>
      <c r="AP537" s="324"/>
      <c r="AQ537" s="324"/>
      <c r="AR537" s="324"/>
      <c r="AS537" s="324"/>
      <c r="AT537" s="324"/>
      <c r="AU537" s="324"/>
      <c r="AV537" s="324"/>
      <c r="AW537" s="324"/>
      <c r="AX537" s="324"/>
      <c r="AY537" s="324"/>
      <c r="AZ537" s="324"/>
      <c r="BA537" s="324"/>
      <c r="BB537" s="324"/>
      <c r="BC537" s="324"/>
      <c r="BD537" s="324"/>
      <c r="BE537" s="324"/>
      <c r="BF537" s="324"/>
      <c r="BG537" s="324"/>
      <c r="BH537" s="324"/>
      <c r="BI537" s="324"/>
      <c r="BJ537" s="324"/>
      <c r="BK537" s="324"/>
      <c r="BL537" s="324"/>
      <c r="BM537" s="324"/>
      <c r="BN537" s="324"/>
      <c r="BO537" s="324"/>
      <c r="BP537" s="324"/>
      <c r="BQ537" s="324"/>
      <c r="BR537" s="324"/>
      <c r="BS537" s="324"/>
      <c r="BT537" s="324"/>
      <c r="BU537" s="324"/>
      <c r="BV537" s="324"/>
      <c r="BW537" s="324"/>
      <c r="BX537" s="324"/>
      <c r="BY537" s="324"/>
      <c r="BZ537" s="324"/>
      <c r="CA537" s="324"/>
      <c r="CB537" s="324"/>
      <c r="CC537" s="324"/>
      <c r="CD537" s="324"/>
      <c r="CE537" s="324"/>
      <c r="CF537" s="324"/>
      <c r="CG537" s="324"/>
      <c r="CH537" s="324"/>
      <c r="CI537" s="324"/>
      <c r="CJ537" s="324"/>
      <c r="CK537" s="324"/>
    </row>
    <row r="538" spans="1:89" ht="18.75" hidden="1" customHeight="1" x14ac:dyDescent="0.25">
      <c r="A538" s="239" t="s">
        <v>196</v>
      </c>
      <c r="B538" s="6"/>
      <c r="C538" s="78">
        <f>C507+C537</f>
        <v>114681</v>
      </c>
      <c r="D538" s="93"/>
      <c r="E538" s="93"/>
      <c r="F538" s="93"/>
      <c r="G538" s="324"/>
      <c r="H538" s="324"/>
      <c r="I538" s="324"/>
      <c r="J538" s="324"/>
      <c r="K538" s="324"/>
      <c r="L538" s="324"/>
      <c r="M538" s="324"/>
      <c r="N538" s="324"/>
      <c r="O538" s="324"/>
      <c r="P538" s="324"/>
      <c r="Q538" s="324"/>
      <c r="R538" s="324"/>
      <c r="S538" s="324"/>
      <c r="T538" s="324"/>
      <c r="U538" s="324"/>
      <c r="V538" s="324"/>
      <c r="W538" s="324"/>
      <c r="X538" s="324"/>
      <c r="Y538" s="324"/>
      <c r="Z538" s="324"/>
      <c r="AA538" s="324"/>
      <c r="AB538" s="324"/>
      <c r="AC538" s="324"/>
      <c r="AD538" s="324"/>
      <c r="AE538" s="324"/>
      <c r="AF538" s="324"/>
      <c r="AG538" s="324"/>
      <c r="AH538" s="324"/>
      <c r="AI538" s="324"/>
      <c r="AJ538" s="324"/>
      <c r="AK538" s="324"/>
      <c r="AL538" s="324"/>
      <c r="AM538" s="324"/>
      <c r="AN538" s="324"/>
      <c r="AO538" s="324"/>
      <c r="AP538" s="324"/>
      <c r="AQ538" s="324"/>
      <c r="AR538" s="324"/>
      <c r="AS538" s="324"/>
      <c r="AT538" s="324"/>
      <c r="AU538" s="324"/>
      <c r="AV538" s="324"/>
      <c r="AW538" s="324"/>
      <c r="AX538" s="324"/>
      <c r="AY538" s="324"/>
      <c r="AZ538" s="324"/>
      <c r="BA538" s="324"/>
      <c r="BB538" s="324"/>
      <c r="BC538" s="324"/>
      <c r="BD538" s="324"/>
      <c r="BE538" s="324"/>
      <c r="BF538" s="324"/>
      <c r="BG538" s="324"/>
      <c r="BH538" s="324"/>
      <c r="BI538" s="324"/>
      <c r="BJ538" s="324"/>
      <c r="BK538" s="324"/>
      <c r="BL538" s="324"/>
      <c r="BM538" s="324"/>
      <c r="BN538" s="324"/>
      <c r="BO538" s="324"/>
      <c r="BP538" s="324"/>
      <c r="BQ538" s="324"/>
      <c r="BR538" s="324"/>
      <c r="BS538" s="324"/>
      <c r="BT538" s="324"/>
      <c r="BU538" s="324"/>
      <c r="BV538" s="324"/>
      <c r="BW538" s="324"/>
      <c r="BX538" s="324"/>
      <c r="BY538" s="324"/>
      <c r="BZ538" s="324"/>
      <c r="CA538" s="324"/>
      <c r="CB538" s="324"/>
      <c r="CC538" s="324"/>
      <c r="CD538" s="324"/>
      <c r="CE538" s="324"/>
      <c r="CF538" s="324"/>
      <c r="CG538" s="324"/>
      <c r="CH538" s="324"/>
      <c r="CI538" s="324"/>
      <c r="CJ538" s="324"/>
      <c r="CK538" s="324"/>
    </row>
    <row r="539" spans="1:89" ht="15" hidden="1" customHeight="1" x14ac:dyDescent="0.25">
      <c r="A539" s="72" t="s">
        <v>8</v>
      </c>
      <c r="B539" s="507"/>
      <c r="C539" s="93"/>
      <c r="D539" s="93"/>
      <c r="E539" s="93"/>
      <c r="F539" s="93"/>
      <c r="G539" s="324"/>
      <c r="H539" s="324"/>
      <c r="I539" s="324"/>
      <c r="J539" s="324"/>
      <c r="K539" s="324"/>
      <c r="L539" s="324"/>
      <c r="M539" s="324"/>
      <c r="N539" s="324"/>
      <c r="O539" s="324"/>
      <c r="P539" s="324"/>
      <c r="Q539" s="324"/>
      <c r="R539" s="324"/>
      <c r="S539" s="324"/>
      <c r="T539" s="324"/>
      <c r="U539" s="324"/>
      <c r="V539" s="324"/>
      <c r="W539" s="324"/>
      <c r="X539" s="324"/>
      <c r="Y539" s="324"/>
      <c r="Z539" s="324"/>
      <c r="AA539" s="324"/>
      <c r="AB539" s="324"/>
      <c r="AC539" s="324"/>
      <c r="AD539" s="324"/>
      <c r="AE539" s="324"/>
      <c r="AF539" s="324"/>
      <c r="AG539" s="324"/>
      <c r="AH539" s="324"/>
      <c r="AI539" s="324"/>
      <c r="AJ539" s="324"/>
      <c r="AK539" s="324"/>
      <c r="AL539" s="324"/>
      <c r="AM539" s="324"/>
      <c r="AN539" s="324"/>
      <c r="AO539" s="324"/>
      <c r="AP539" s="324"/>
      <c r="AQ539" s="324"/>
      <c r="AR539" s="324"/>
      <c r="AS539" s="324"/>
      <c r="AT539" s="324"/>
      <c r="AU539" s="324"/>
      <c r="AV539" s="324"/>
      <c r="AW539" s="324"/>
      <c r="AX539" s="324"/>
      <c r="AY539" s="324"/>
      <c r="AZ539" s="324"/>
      <c r="BA539" s="324"/>
      <c r="BB539" s="324"/>
      <c r="BC539" s="324"/>
      <c r="BD539" s="324"/>
      <c r="BE539" s="324"/>
      <c r="BF539" s="324"/>
      <c r="BG539" s="324"/>
      <c r="BH539" s="324"/>
      <c r="BI539" s="324"/>
      <c r="BJ539" s="324"/>
      <c r="BK539" s="324"/>
      <c r="BL539" s="324"/>
      <c r="BM539" s="324"/>
      <c r="BN539" s="324"/>
      <c r="BO539" s="324"/>
      <c r="BP539" s="324"/>
      <c r="BQ539" s="324"/>
      <c r="BR539" s="324"/>
      <c r="BS539" s="324"/>
      <c r="BT539" s="324"/>
      <c r="BU539" s="324"/>
      <c r="BV539" s="324"/>
      <c r="BW539" s="324"/>
      <c r="BX539" s="324"/>
      <c r="BY539" s="324"/>
      <c r="BZ539" s="324"/>
      <c r="CA539" s="324"/>
      <c r="CB539" s="324"/>
      <c r="CC539" s="324"/>
      <c r="CD539" s="324"/>
      <c r="CE539" s="324"/>
      <c r="CF539" s="324"/>
      <c r="CG539" s="324"/>
      <c r="CH539" s="324"/>
      <c r="CI539" s="324"/>
      <c r="CJ539" s="324"/>
      <c r="CK539" s="324"/>
    </row>
    <row r="540" spans="1:89" ht="15" hidden="1" customHeight="1" x14ac:dyDescent="0.25">
      <c r="A540" s="20" t="s">
        <v>23</v>
      </c>
      <c r="B540" s="507"/>
      <c r="C540" s="93"/>
      <c r="D540" s="93"/>
      <c r="E540" s="93"/>
      <c r="F540" s="93"/>
      <c r="G540" s="324"/>
      <c r="H540" s="324"/>
      <c r="I540" s="324"/>
      <c r="J540" s="324"/>
      <c r="K540" s="324"/>
      <c r="L540" s="324"/>
      <c r="M540" s="324"/>
      <c r="N540" s="324"/>
      <c r="O540" s="324"/>
      <c r="P540" s="324"/>
      <c r="Q540" s="324"/>
      <c r="R540" s="324"/>
      <c r="S540" s="324"/>
      <c r="T540" s="324"/>
      <c r="U540" s="324"/>
      <c r="V540" s="324"/>
      <c r="W540" s="324"/>
      <c r="X540" s="324"/>
      <c r="Y540" s="324"/>
      <c r="Z540" s="324"/>
      <c r="AA540" s="324"/>
      <c r="AB540" s="324"/>
      <c r="AC540" s="324"/>
      <c r="AD540" s="324"/>
      <c r="AE540" s="324"/>
      <c r="AF540" s="324"/>
      <c r="AG540" s="324"/>
      <c r="AH540" s="324"/>
      <c r="AI540" s="324"/>
      <c r="AJ540" s="324"/>
      <c r="AK540" s="324"/>
      <c r="AL540" s="324"/>
      <c r="AM540" s="324"/>
      <c r="AN540" s="324"/>
      <c r="AO540" s="324"/>
      <c r="AP540" s="324"/>
      <c r="AQ540" s="324"/>
      <c r="AR540" s="324"/>
      <c r="AS540" s="324"/>
      <c r="AT540" s="324"/>
      <c r="AU540" s="324"/>
      <c r="AV540" s="324"/>
      <c r="AW540" s="324"/>
      <c r="AX540" s="324"/>
      <c r="AY540" s="324"/>
      <c r="AZ540" s="324"/>
      <c r="BA540" s="324"/>
      <c r="BB540" s="324"/>
      <c r="BC540" s="324"/>
      <c r="BD540" s="324"/>
      <c r="BE540" s="324"/>
      <c r="BF540" s="324"/>
      <c r="BG540" s="324"/>
      <c r="BH540" s="324"/>
      <c r="BI540" s="324"/>
      <c r="BJ540" s="324"/>
      <c r="BK540" s="324"/>
      <c r="BL540" s="324"/>
      <c r="BM540" s="324"/>
      <c r="BN540" s="324"/>
      <c r="BO540" s="324"/>
      <c r="BP540" s="324"/>
      <c r="BQ540" s="324"/>
      <c r="BR540" s="324"/>
      <c r="BS540" s="324"/>
      <c r="BT540" s="324"/>
      <c r="BU540" s="324"/>
      <c r="BV540" s="324"/>
      <c r="BW540" s="324"/>
      <c r="BX540" s="324"/>
      <c r="BY540" s="324"/>
      <c r="BZ540" s="324"/>
      <c r="CA540" s="324"/>
      <c r="CB540" s="324"/>
      <c r="CC540" s="324"/>
      <c r="CD540" s="324"/>
      <c r="CE540" s="324"/>
      <c r="CF540" s="324"/>
      <c r="CG540" s="324"/>
      <c r="CH540" s="324"/>
      <c r="CI540" s="324"/>
      <c r="CJ540" s="324"/>
      <c r="CK540" s="324"/>
    </row>
    <row r="541" spans="1:89" ht="15" hidden="1" customHeight="1" x14ac:dyDescent="0.25">
      <c r="A541" s="131" t="s">
        <v>173</v>
      </c>
      <c r="B541" s="507">
        <v>240</v>
      </c>
      <c r="C541" s="93">
        <v>875</v>
      </c>
      <c r="D541" s="439">
        <v>8</v>
      </c>
      <c r="E541" s="93">
        <f>ROUND(F541/B541,0)</f>
        <v>29</v>
      </c>
      <c r="F541" s="93">
        <f>ROUND(C541*D541,0)</f>
        <v>7000</v>
      </c>
      <c r="G541" s="324"/>
      <c r="H541" s="324"/>
      <c r="I541" s="324"/>
      <c r="J541" s="324"/>
      <c r="K541" s="324"/>
      <c r="L541" s="324"/>
      <c r="M541" s="324"/>
      <c r="N541" s="324"/>
      <c r="O541" s="324"/>
      <c r="P541" s="324"/>
      <c r="Q541" s="324"/>
      <c r="R541" s="324"/>
      <c r="S541" s="324"/>
      <c r="T541" s="324"/>
      <c r="U541" s="324"/>
      <c r="V541" s="324"/>
      <c r="W541" s="324"/>
      <c r="X541" s="324"/>
      <c r="Y541" s="324"/>
      <c r="Z541" s="324"/>
      <c r="AA541" s="324"/>
      <c r="AB541" s="324"/>
      <c r="AC541" s="324"/>
      <c r="AD541" s="324"/>
      <c r="AE541" s="324"/>
      <c r="AF541" s="324"/>
      <c r="AG541" s="324"/>
      <c r="AH541" s="324"/>
      <c r="AI541" s="324"/>
      <c r="AJ541" s="324"/>
      <c r="AK541" s="324"/>
      <c r="AL541" s="324"/>
      <c r="AM541" s="324"/>
      <c r="AN541" s="324"/>
      <c r="AO541" s="324"/>
      <c r="AP541" s="324"/>
      <c r="AQ541" s="324"/>
      <c r="AR541" s="324"/>
      <c r="AS541" s="324"/>
      <c r="AT541" s="324"/>
      <c r="AU541" s="324"/>
      <c r="AV541" s="324"/>
      <c r="AW541" s="324"/>
      <c r="AX541" s="324"/>
      <c r="AY541" s="324"/>
      <c r="AZ541" s="324"/>
      <c r="BA541" s="324"/>
      <c r="BB541" s="324"/>
      <c r="BC541" s="324"/>
      <c r="BD541" s="324"/>
      <c r="BE541" s="324"/>
      <c r="BF541" s="324"/>
      <c r="BG541" s="324"/>
      <c r="BH541" s="324"/>
      <c r="BI541" s="324"/>
      <c r="BJ541" s="324"/>
      <c r="BK541" s="324"/>
      <c r="BL541" s="324"/>
      <c r="BM541" s="324"/>
      <c r="BN541" s="324"/>
      <c r="BO541" s="324"/>
      <c r="BP541" s="324"/>
      <c r="BQ541" s="324"/>
      <c r="BR541" s="324"/>
      <c r="BS541" s="324"/>
      <c r="BT541" s="324"/>
      <c r="BU541" s="324"/>
      <c r="BV541" s="324"/>
      <c r="BW541" s="324"/>
      <c r="BX541" s="324"/>
      <c r="BY541" s="324"/>
      <c r="BZ541" s="324"/>
      <c r="CA541" s="324"/>
      <c r="CB541" s="324"/>
      <c r="CC541" s="324"/>
      <c r="CD541" s="324"/>
      <c r="CE541" s="324"/>
      <c r="CF541" s="324"/>
      <c r="CG541" s="324"/>
      <c r="CH541" s="324"/>
      <c r="CI541" s="324"/>
      <c r="CJ541" s="324"/>
      <c r="CK541" s="324"/>
    </row>
    <row r="542" spans="1:89" ht="15" hidden="1" customHeight="1" x14ac:dyDescent="0.25">
      <c r="A542" s="494" t="s">
        <v>174</v>
      </c>
      <c r="B542" s="508"/>
      <c r="C542" s="243">
        <f>C541</f>
        <v>875</v>
      </c>
      <c r="D542" s="460">
        <f t="shared" ref="D542:F543" si="7">D541</f>
        <v>8</v>
      </c>
      <c r="E542" s="243">
        <f t="shared" si="7"/>
        <v>29</v>
      </c>
      <c r="F542" s="243">
        <f t="shared" si="7"/>
        <v>7000</v>
      </c>
      <c r="G542" s="324"/>
      <c r="H542" s="324"/>
      <c r="I542" s="324"/>
      <c r="J542" s="324"/>
      <c r="K542" s="324"/>
      <c r="L542" s="324"/>
      <c r="M542" s="324"/>
      <c r="N542" s="324"/>
      <c r="O542" s="324"/>
      <c r="P542" s="324"/>
      <c r="Q542" s="324"/>
      <c r="R542" s="324"/>
      <c r="S542" s="324"/>
      <c r="T542" s="324"/>
      <c r="U542" s="324"/>
      <c r="V542" s="324"/>
      <c r="W542" s="324"/>
      <c r="X542" s="324"/>
      <c r="Y542" s="324"/>
      <c r="Z542" s="324"/>
      <c r="AA542" s="324"/>
      <c r="AB542" s="324"/>
      <c r="AC542" s="324"/>
      <c r="AD542" s="324"/>
      <c r="AE542" s="324"/>
      <c r="AF542" s="324"/>
      <c r="AG542" s="324"/>
      <c r="AH542" s="324"/>
      <c r="AI542" s="324"/>
      <c r="AJ542" s="324"/>
      <c r="AK542" s="324"/>
      <c r="AL542" s="324"/>
      <c r="AM542" s="324"/>
      <c r="AN542" s="324"/>
      <c r="AO542" s="324"/>
      <c r="AP542" s="324"/>
      <c r="AQ542" s="324"/>
      <c r="AR542" s="324"/>
      <c r="AS542" s="324"/>
      <c r="AT542" s="324"/>
      <c r="AU542" s="324"/>
      <c r="AV542" s="324"/>
      <c r="AW542" s="324"/>
      <c r="AX542" s="324"/>
      <c r="AY542" s="324"/>
      <c r="AZ542" s="324"/>
      <c r="BA542" s="324"/>
      <c r="BB542" s="324"/>
      <c r="BC542" s="324"/>
      <c r="BD542" s="324"/>
      <c r="BE542" s="324"/>
      <c r="BF542" s="324"/>
      <c r="BG542" s="324"/>
      <c r="BH542" s="324"/>
      <c r="BI542" s="324"/>
      <c r="BJ542" s="324"/>
      <c r="BK542" s="324"/>
      <c r="BL542" s="324"/>
      <c r="BM542" s="324"/>
      <c r="BN542" s="324"/>
      <c r="BO542" s="324"/>
      <c r="BP542" s="324"/>
      <c r="BQ542" s="324"/>
      <c r="BR542" s="324"/>
      <c r="BS542" s="324"/>
      <c r="BT542" s="324"/>
      <c r="BU542" s="324"/>
      <c r="BV542" s="324"/>
      <c r="BW542" s="324"/>
      <c r="BX542" s="324"/>
      <c r="BY542" s="324"/>
      <c r="BZ542" s="324"/>
      <c r="CA542" s="324"/>
      <c r="CB542" s="324"/>
      <c r="CC542" s="324"/>
      <c r="CD542" s="324"/>
      <c r="CE542" s="324"/>
      <c r="CF542" s="324"/>
      <c r="CG542" s="324"/>
      <c r="CH542" s="324"/>
      <c r="CI542" s="324"/>
      <c r="CJ542" s="324"/>
      <c r="CK542" s="324"/>
    </row>
    <row r="543" spans="1:89" ht="22.5" hidden="1" customHeight="1" x14ac:dyDescent="0.25">
      <c r="A543" s="22" t="s">
        <v>142</v>
      </c>
      <c r="B543" s="354"/>
      <c r="C543" s="78">
        <f>C542</f>
        <v>875</v>
      </c>
      <c r="D543" s="470">
        <f>F543/C543</f>
        <v>8</v>
      </c>
      <c r="E543" s="78">
        <f t="shared" si="7"/>
        <v>29</v>
      </c>
      <c r="F543" s="78">
        <f t="shared" si="7"/>
        <v>7000</v>
      </c>
    </row>
    <row r="544" spans="1:89" ht="15.75" hidden="1" thickBot="1" x14ac:dyDescent="0.3">
      <c r="A544" s="500" t="s">
        <v>11</v>
      </c>
      <c r="B544" s="502"/>
      <c r="C544" s="502"/>
      <c r="D544" s="502"/>
      <c r="E544" s="502"/>
      <c r="F544" s="502"/>
      <c r="G544" s="324"/>
      <c r="H544" s="324"/>
      <c r="I544" s="324"/>
      <c r="J544" s="324"/>
      <c r="K544" s="324"/>
      <c r="L544" s="324"/>
      <c r="M544" s="324"/>
      <c r="N544" s="324"/>
      <c r="O544" s="324"/>
      <c r="P544" s="324"/>
      <c r="Q544" s="324"/>
      <c r="R544" s="324"/>
      <c r="S544" s="324"/>
      <c r="T544" s="324"/>
      <c r="U544" s="324"/>
      <c r="V544" s="324"/>
      <c r="W544" s="324"/>
      <c r="X544" s="324"/>
      <c r="Y544" s="324"/>
      <c r="Z544" s="324"/>
      <c r="AA544" s="324"/>
      <c r="AB544" s="324"/>
      <c r="AC544" s="324"/>
      <c r="AD544" s="324"/>
      <c r="AE544" s="324"/>
      <c r="AF544" s="324"/>
      <c r="AG544" s="324"/>
      <c r="AH544" s="324"/>
      <c r="AI544" s="324"/>
      <c r="AJ544" s="324"/>
      <c r="AK544" s="324"/>
      <c r="AL544" s="324"/>
      <c r="AM544" s="324"/>
      <c r="AN544" s="324"/>
      <c r="AO544" s="324"/>
      <c r="AP544" s="324"/>
      <c r="AQ544" s="324"/>
      <c r="AR544" s="324"/>
      <c r="AS544" s="324"/>
      <c r="AT544" s="324"/>
      <c r="AU544" s="324"/>
      <c r="AV544" s="324"/>
      <c r="AW544" s="324"/>
      <c r="AX544" s="324"/>
      <c r="AY544" s="324"/>
      <c r="AZ544" s="324"/>
      <c r="BA544" s="324"/>
      <c r="BB544" s="324"/>
      <c r="BC544" s="324"/>
      <c r="BD544" s="324"/>
      <c r="BE544" s="324"/>
      <c r="BF544" s="324"/>
      <c r="BG544" s="324"/>
      <c r="BH544" s="324"/>
      <c r="BI544" s="324"/>
      <c r="BJ544" s="324"/>
      <c r="BK544" s="324"/>
      <c r="BL544" s="324"/>
      <c r="BM544" s="324"/>
      <c r="BN544" s="324"/>
      <c r="BO544" s="324"/>
      <c r="BP544" s="324"/>
      <c r="BQ544" s="324"/>
      <c r="BR544" s="324"/>
      <c r="BS544" s="324"/>
      <c r="BT544" s="324"/>
      <c r="BU544" s="324"/>
      <c r="BV544" s="324"/>
      <c r="BW544" s="324"/>
      <c r="BX544" s="324"/>
      <c r="BY544" s="324"/>
      <c r="BZ544" s="324"/>
      <c r="CA544" s="324"/>
      <c r="CB544" s="324"/>
      <c r="CC544" s="324"/>
      <c r="CD544" s="324"/>
      <c r="CE544" s="324"/>
      <c r="CF544" s="324"/>
      <c r="CG544" s="324"/>
      <c r="CH544" s="324"/>
      <c r="CI544" s="324"/>
      <c r="CJ544" s="324"/>
      <c r="CK544" s="324"/>
    </row>
    <row r="545" spans="1:89" s="360" customFormat="1" hidden="1" x14ac:dyDescent="0.25">
      <c r="A545" s="404"/>
      <c r="B545" s="509"/>
      <c r="C545" s="236"/>
      <c r="D545" s="236"/>
      <c r="E545" s="236"/>
      <c r="F545" s="236"/>
      <c r="G545" s="324"/>
      <c r="H545" s="324"/>
      <c r="I545" s="324"/>
      <c r="J545" s="324"/>
      <c r="K545" s="324"/>
      <c r="L545" s="324"/>
      <c r="M545" s="324"/>
      <c r="N545" s="324"/>
      <c r="O545" s="324"/>
      <c r="P545" s="324"/>
      <c r="Q545" s="324"/>
      <c r="R545" s="324"/>
      <c r="S545" s="324"/>
      <c r="T545" s="324"/>
      <c r="U545" s="324"/>
      <c r="V545" s="324"/>
      <c r="W545" s="324"/>
      <c r="X545" s="324"/>
      <c r="Y545" s="324"/>
      <c r="Z545" s="324"/>
      <c r="AA545" s="324"/>
      <c r="AB545" s="324"/>
      <c r="AC545" s="324"/>
      <c r="AD545" s="324"/>
      <c r="AE545" s="324"/>
      <c r="AF545" s="324"/>
      <c r="AG545" s="324"/>
      <c r="AH545" s="324"/>
      <c r="AI545" s="324"/>
      <c r="AJ545" s="324"/>
      <c r="AK545" s="324"/>
      <c r="AL545" s="324"/>
      <c r="AM545" s="324"/>
      <c r="AN545" s="324"/>
      <c r="AO545" s="324"/>
      <c r="AP545" s="324"/>
      <c r="AQ545" s="324"/>
      <c r="AR545" s="324"/>
      <c r="AS545" s="324"/>
      <c r="AT545" s="324"/>
      <c r="AU545" s="324"/>
      <c r="AV545" s="324"/>
      <c r="AW545" s="324"/>
      <c r="AX545" s="324"/>
      <c r="AY545" s="324"/>
      <c r="AZ545" s="324"/>
      <c r="BA545" s="324"/>
      <c r="BB545" s="324"/>
      <c r="BC545" s="324"/>
      <c r="BD545" s="324"/>
      <c r="BE545" s="324"/>
      <c r="BF545" s="324"/>
      <c r="BG545" s="324"/>
      <c r="BH545" s="324"/>
      <c r="BI545" s="324"/>
      <c r="BJ545" s="324"/>
      <c r="BK545" s="324"/>
      <c r="BL545" s="324"/>
      <c r="BM545" s="324"/>
      <c r="BN545" s="324"/>
      <c r="BO545" s="324"/>
      <c r="BP545" s="324"/>
      <c r="BQ545" s="324"/>
      <c r="BR545" s="324"/>
      <c r="BS545" s="324"/>
      <c r="BT545" s="324"/>
      <c r="BU545" s="324"/>
      <c r="BV545" s="324"/>
      <c r="BW545" s="324"/>
      <c r="BX545" s="324"/>
      <c r="BY545" s="324"/>
      <c r="BZ545" s="324"/>
      <c r="CA545" s="324"/>
      <c r="CB545" s="324"/>
      <c r="CC545" s="324"/>
      <c r="CD545" s="324"/>
      <c r="CE545" s="324"/>
      <c r="CF545" s="324"/>
      <c r="CG545" s="324"/>
      <c r="CH545" s="324"/>
      <c r="CI545" s="324"/>
      <c r="CJ545" s="324"/>
      <c r="CK545" s="324"/>
    </row>
    <row r="546" spans="1:89" ht="15.75" hidden="1" x14ac:dyDescent="0.25">
      <c r="A546" s="510" t="s">
        <v>277</v>
      </c>
      <c r="B546" s="51"/>
      <c r="C546" s="93"/>
      <c r="D546" s="93"/>
      <c r="E546" s="93"/>
      <c r="F546" s="93"/>
      <c r="G546" s="324"/>
      <c r="H546" s="324"/>
      <c r="I546" s="324"/>
      <c r="J546" s="324"/>
      <c r="K546" s="324"/>
      <c r="L546" s="324"/>
      <c r="M546" s="324"/>
      <c r="N546" s="324"/>
      <c r="O546" s="324"/>
      <c r="P546" s="324"/>
      <c r="Q546" s="324"/>
      <c r="R546" s="324"/>
      <c r="S546" s="324"/>
      <c r="T546" s="324"/>
      <c r="U546" s="324"/>
      <c r="V546" s="324"/>
      <c r="W546" s="324"/>
      <c r="X546" s="324"/>
      <c r="Y546" s="324"/>
      <c r="Z546" s="324"/>
      <c r="AA546" s="324"/>
      <c r="AB546" s="324"/>
      <c r="AC546" s="324"/>
      <c r="AD546" s="324"/>
      <c r="AE546" s="324"/>
      <c r="AF546" s="324"/>
      <c r="AG546" s="324"/>
      <c r="AH546" s="324"/>
      <c r="AI546" s="324"/>
      <c r="AJ546" s="324"/>
      <c r="AK546" s="324"/>
      <c r="AL546" s="324"/>
      <c r="AM546" s="324"/>
      <c r="AN546" s="324"/>
      <c r="AO546" s="324"/>
      <c r="AP546" s="324"/>
      <c r="AQ546" s="324"/>
      <c r="AR546" s="324"/>
      <c r="AS546" s="324"/>
      <c r="AT546" s="324"/>
      <c r="AU546" s="324"/>
      <c r="AV546" s="324"/>
      <c r="AW546" s="324"/>
      <c r="AX546" s="324"/>
      <c r="AY546" s="324"/>
      <c r="AZ546" s="324"/>
      <c r="BA546" s="324"/>
      <c r="BB546" s="324"/>
      <c r="BC546" s="324"/>
      <c r="BD546" s="324"/>
      <c r="BE546" s="324"/>
      <c r="BF546" s="324"/>
      <c r="BG546" s="324"/>
      <c r="BH546" s="324"/>
      <c r="BI546" s="324"/>
      <c r="BJ546" s="324"/>
      <c r="BK546" s="324"/>
      <c r="BL546" s="324"/>
      <c r="BM546" s="324"/>
      <c r="BN546" s="324"/>
      <c r="BO546" s="324"/>
      <c r="BP546" s="324"/>
      <c r="BQ546" s="324"/>
      <c r="BR546" s="324"/>
      <c r="BS546" s="324"/>
      <c r="BT546" s="324"/>
      <c r="BU546" s="324"/>
      <c r="BV546" s="324"/>
      <c r="BW546" s="324"/>
      <c r="BX546" s="324"/>
      <c r="BY546" s="324"/>
      <c r="BZ546" s="324"/>
      <c r="CA546" s="324"/>
      <c r="CB546" s="324"/>
      <c r="CC546" s="324"/>
      <c r="CD546" s="324"/>
      <c r="CE546" s="324"/>
      <c r="CF546" s="324"/>
      <c r="CG546" s="324"/>
      <c r="CH546" s="324"/>
      <c r="CI546" s="324"/>
      <c r="CJ546" s="324"/>
      <c r="CK546" s="324"/>
    </row>
    <row r="547" spans="1:89" hidden="1" x14ac:dyDescent="0.25">
      <c r="A547" s="15" t="s">
        <v>198</v>
      </c>
      <c r="B547" s="6"/>
      <c r="C547" s="93"/>
      <c r="D547" s="93"/>
      <c r="E547" s="93"/>
      <c r="F547" s="93"/>
      <c r="G547" s="324"/>
      <c r="H547" s="324"/>
      <c r="I547" s="324"/>
      <c r="J547" s="324"/>
      <c r="K547" s="324"/>
      <c r="L547" s="324"/>
      <c r="M547" s="324"/>
      <c r="N547" s="324"/>
      <c r="O547" s="324"/>
      <c r="P547" s="324"/>
      <c r="Q547" s="324"/>
      <c r="R547" s="324"/>
      <c r="S547" s="324"/>
      <c r="T547" s="324"/>
      <c r="U547" s="324"/>
      <c r="V547" s="324"/>
      <c r="W547" s="324"/>
      <c r="X547" s="324"/>
      <c r="Y547" s="324"/>
      <c r="Z547" s="324"/>
      <c r="AA547" s="324"/>
      <c r="AB547" s="324"/>
      <c r="AC547" s="324"/>
      <c r="AD547" s="324"/>
      <c r="AE547" s="324"/>
      <c r="AF547" s="324"/>
      <c r="AG547" s="324"/>
      <c r="AH547" s="324"/>
      <c r="AI547" s="324"/>
      <c r="AJ547" s="324"/>
      <c r="AK547" s="324"/>
      <c r="AL547" s="324"/>
      <c r="AM547" s="324"/>
      <c r="AN547" s="324"/>
      <c r="AO547" s="324"/>
      <c r="AP547" s="324"/>
      <c r="AQ547" s="324"/>
      <c r="AR547" s="324"/>
      <c r="AS547" s="324"/>
      <c r="AT547" s="324"/>
      <c r="AU547" s="324"/>
      <c r="AV547" s="324"/>
      <c r="AW547" s="324"/>
      <c r="AX547" s="324"/>
      <c r="AY547" s="324"/>
      <c r="AZ547" s="324"/>
      <c r="BA547" s="324"/>
      <c r="BB547" s="324"/>
      <c r="BC547" s="324"/>
      <c r="BD547" s="324"/>
      <c r="BE547" s="324"/>
      <c r="BF547" s="324"/>
      <c r="BG547" s="324"/>
      <c r="BH547" s="324"/>
      <c r="BI547" s="324"/>
      <c r="BJ547" s="324"/>
      <c r="BK547" s="324"/>
      <c r="BL547" s="324"/>
      <c r="BM547" s="324"/>
      <c r="BN547" s="324"/>
      <c r="BO547" s="324"/>
      <c r="BP547" s="324"/>
      <c r="BQ547" s="324"/>
      <c r="BR547" s="324"/>
      <c r="BS547" s="324"/>
      <c r="BT547" s="324"/>
      <c r="BU547" s="324"/>
      <c r="BV547" s="324"/>
      <c r="BW547" s="324"/>
      <c r="BX547" s="324"/>
      <c r="BY547" s="324"/>
      <c r="BZ547" s="324"/>
      <c r="CA547" s="324"/>
      <c r="CB547" s="324"/>
      <c r="CC547" s="324"/>
      <c r="CD547" s="324"/>
      <c r="CE547" s="324"/>
      <c r="CF547" s="324"/>
      <c r="CG547" s="324"/>
      <c r="CH547" s="324"/>
      <c r="CI547" s="324"/>
      <c r="CJ547" s="324"/>
      <c r="CK547" s="324"/>
    </row>
    <row r="548" spans="1:89" hidden="1" x14ac:dyDescent="0.25">
      <c r="A548" s="16" t="s">
        <v>146</v>
      </c>
      <c r="B548" s="6"/>
      <c r="C548" s="93">
        <f>C549+C550+C557+C565+C566+C567+C568+C569</f>
        <v>400</v>
      </c>
      <c r="D548" s="93"/>
      <c r="E548" s="93"/>
      <c r="F548" s="93"/>
      <c r="G548" s="324"/>
      <c r="H548" s="324"/>
      <c r="I548" s="324"/>
      <c r="J548" s="324"/>
      <c r="K548" s="324"/>
      <c r="L548" s="324"/>
      <c r="M548" s="324"/>
      <c r="N548" s="324"/>
      <c r="O548" s="324"/>
      <c r="P548" s="324"/>
      <c r="Q548" s="324"/>
      <c r="R548" s="324"/>
      <c r="S548" s="324"/>
      <c r="T548" s="324"/>
      <c r="U548" s="324"/>
      <c r="V548" s="324"/>
      <c r="W548" s="324"/>
      <c r="X548" s="324"/>
      <c r="Y548" s="324"/>
      <c r="Z548" s="324"/>
      <c r="AA548" s="324"/>
      <c r="AB548" s="324"/>
      <c r="AC548" s="324"/>
      <c r="AD548" s="324"/>
      <c r="AE548" s="324"/>
      <c r="AF548" s="324"/>
      <c r="AG548" s="324"/>
      <c r="AH548" s="324"/>
      <c r="AI548" s="324"/>
      <c r="AJ548" s="324"/>
      <c r="AK548" s="324"/>
      <c r="AL548" s="324"/>
      <c r="AM548" s="324"/>
      <c r="AN548" s="324"/>
      <c r="AO548" s="324"/>
      <c r="AP548" s="324"/>
      <c r="AQ548" s="324"/>
      <c r="AR548" s="324"/>
      <c r="AS548" s="324"/>
      <c r="AT548" s="324"/>
      <c r="AU548" s="324"/>
      <c r="AV548" s="324"/>
      <c r="AW548" s="324"/>
      <c r="AX548" s="324"/>
      <c r="AY548" s="324"/>
      <c r="AZ548" s="324"/>
      <c r="BA548" s="324"/>
      <c r="BB548" s="324"/>
      <c r="BC548" s="324"/>
      <c r="BD548" s="324"/>
      <c r="BE548" s="324"/>
      <c r="BF548" s="324"/>
      <c r="BG548" s="324"/>
      <c r="BH548" s="324"/>
      <c r="BI548" s="324"/>
      <c r="BJ548" s="324"/>
      <c r="BK548" s="324"/>
      <c r="BL548" s="324"/>
      <c r="BM548" s="324"/>
      <c r="BN548" s="324"/>
      <c r="BO548" s="324"/>
      <c r="BP548" s="324"/>
      <c r="BQ548" s="324"/>
      <c r="BR548" s="324"/>
      <c r="BS548" s="324"/>
      <c r="BT548" s="324"/>
      <c r="BU548" s="324"/>
      <c r="BV548" s="324"/>
      <c r="BW548" s="324"/>
      <c r="BX548" s="324"/>
      <c r="BY548" s="324"/>
      <c r="BZ548" s="324"/>
      <c r="CA548" s="324"/>
      <c r="CB548" s="324"/>
      <c r="CC548" s="324"/>
      <c r="CD548" s="324"/>
      <c r="CE548" s="324"/>
      <c r="CF548" s="324"/>
      <c r="CG548" s="324"/>
      <c r="CH548" s="324"/>
      <c r="CI548" s="324"/>
      <c r="CJ548" s="324"/>
      <c r="CK548" s="324"/>
    </row>
    <row r="549" spans="1:89" hidden="1" x14ac:dyDescent="0.25">
      <c r="A549" s="16" t="s">
        <v>192</v>
      </c>
      <c r="B549" s="6"/>
      <c r="C549" s="93"/>
      <c r="D549" s="93"/>
      <c r="E549" s="93"/>
      <c r="F549" s="93"/>
      <c r="G549" s="324"/>
      <c r="H549" s="324"/>
      <c r="I549" s="324"/>
      <c r="J549" s="324"/>
      <c r="K549" s="324"/>
      <c r="L549" s="324"/>
      <c r="M549" s="324"/>
      <c r="N549" s="324"/>
      <c r="O549" s="324"/>
      <c r="P549" s="324"/>
      <c r="Q549" s="324"/>
      <c r="R549" s="324"/>
      <c r="S549" s="324"/>
      <c r="T549" s="324"/>
      <c r="U549" s="324"/>
      <c r="V549" s="324"/>
      <c r="W549" s="324"/>
      <c r="X549" s="324"/>
      <c r="Y549" s="324"/>
      <c r="Z549" s="324"/>
      <c r="AA549" s="324"/>
      <c r="AB549" s="324"/>
      <c r="AC549" s="324"/>
      <c r="AD549" s="324"/>
      <c r="AE549" s="324"/>
      <c r="AF549" s="324"/>
      <c r="AG549" s="324"/>
      <c r="AH549" s="324"/>
      <c r="AI549" s="324"/>
      <c r="AJ549" s="324"/>
      <c r="AK549" s="324"/>
      <c r="AL549" s="324"/>
      <c r="AM549" s="324"/>
      <c r="AN549" s="324"/>
      <c r="AO549" s="324"/>
      <c r="AP549" s="324"/>
      <c r="AQ549" s="324"/>
      <c r="AR549" s="324"/>
      <c r="AS549" s="324"/>
      <c r="AT549" s="324"/>
      <c r="AU549" s="324"/>
      <c r="AV549" s="324"/>
      <c r="AW549" s="324"/>
      <c r="AX549" s="324"/>
      <c r="AY549" s="324"/>
      <c r="AZ549" s="324"/>
      <c r="BA549" s="324"/>
      <c r="BB549" s="324"/>
      <c r="BC549" s="324"/>
      <c r="BD549" s="324"/>
      <c r="BE549" s="324"/>
      <c r="BF549" s="324"/>
      <c r="BG549" s="324"/>
      <c r="BH549" s="324"/>
      <c r="BI549" s="324"/>
      <c r="BJ549" s="324"/>
      <c r="BK549" s="324"/>
      <c r="BL549" s="324"/>
      <c r="BM549" s="324"/>
      <c r="BN549" s="324"/>
      <c r="BO549" s="324"/>
      <c r="BP549" s="324"/>
      <c r="BQ549" s="324"/>
      <c r="BR549" s="324"/>
      <c r="BS549" s="324"/>
      <c r="BT549" s="324"/>
      <c r="BU549" s="324"/>
      <c r="BV549" s="324"/>
      <c r="BW549" s="324"/>
      <c r="BX549" s="324"/>
      <c r="BY549" s="324"/>
      <c r="BZ549" s="324"/>
      <c r="CA549" s="324"/>
      <c r="CB549" s="324"/>
      <c r="CC549" s="324"/>
      <c r="CD549" s="324"/>
      <c r="CE549" s="324"/>
      <c r="CF549" s="324"/>
      <c r="CG549" s="324"/>
      <c r="CH549" s="324"/>
      <c r="CI549" s="324"/>
      <c r="CJ549" s="324"/>
      <c r="CK549" s="324"/>
    </row>
    <row r="550" spans="1:89" ht="30" hidden="1" x14ac:dyDescent="0.25">
      <c r="A550" s="16" t="s">
        <v>193</v>
      </c>
      <c r="B550" s="6"/>
      <c r="C550" s="110">
        <f>C551+C552+C553+C555</f>
        <v>0</v>
      </c>
      <c r="D550" s="93"/>
      <c r="E550" s="93"/>
      <c r="F550" s="93"/>
      <c r="G550" s="324"/>
      <c r="H550" s="324"/>
      <c r="I550" s="324"/>
      <c r="J550" s="324"/>
      <c r="K550" s="324"/>
      <c r="L550" s="324"/>
      <c r="M550" s="324"/>
      <c r="N550" s="324"/>
      <c r="O550" s="324"/>
      <c r="P550" s="324"/>
      <c r="Q550" s="324"/>
      <c r="R550" s="324"/>
      <c r="S550" s="324"/>
      <c r="T550" s="324"/>
      <c r="U550" s="324"/>
      <c r="V550" s="324"/>
      <c r="W550" s="324"/>
      <c r="X550" s="324"/>
      <c r="Y550" s="324"/>
      <c r="Z550" s="324"/>
      <c r="AA550" s="324"/>
      <c r="AB550" s="324"/>
      <c r="AC550" s="324"/>
      <c r="AD550" s="324"/>
      <c r="AE550" s="324"/>
      <c r="AF550" s="324"/>
      <c r="AG550" s="324"/>
      <c r="AH550" s="324"/>
      <c r="AI550" s="324"/>
      <c r="AJ550" s="324"/>
      <c r="AK550" s="324"/>
      <c r="AL550" s="324"/>
      <c r="AM550" s="324"/>
      <c r="AN550" s="324"/>
      <c r="AO550" s="324"/>
      <c r="AP550" s="324"/>
      <c r="AQ550" s="324"/>
      <c r="AR550" s="324"/>
      <c r="AS550" s="324"/>
      <c r="AT550" s="324"/>
      <c r="AU550" s="324"/>
      <c r="AV550" s="324"/>
      <c r="AW550" s="324"/>
      <c r="AX550" s="324"/>
      <c r="AY550" s="324"/>
      <c r="AZ550" s="324"/>
      <c r="BA550" s="324"/>
      <c r="BB550" s="324"/>
      <c r="BC550" s="324"/>
      <c r="BD550" s="324"/>
      <c r="BE550" s="324"/>
      <c r="BF550" s="324"/>
      <c r="BG550" s="324"/>
      <c r="BH550" s="324"/>
      <c r="BI550" s="324"/>
      <c r="BJ550" s="324"/>
      <c r="BK550" s="324"/>
      <c r="BL550" s="324"/>
      <c r="BM550" s="324"/>
      <c r="BN550" s="324"/>
      <c r="BO550" s="324"/>
      <c r="BP550" s="324"/>
      <c r="BQ550" s="324"/>
      <c r="BR550" s="324"/>
      <c r="BS550" s="324"/>
      <c r="BT550" s="324"/>
      <c r="BU550" s="324"/>
      <c r="BV550" s="324"/>
      <c r="BW550" s="324"/>
      <c r="BX550" s="324"/>
      <c r="BY550" s="324"/>
      <c r="BZ550" s="324"/>
      <c r="CA550" s="324"/>
      <c r="CB550" s="324"/>
      <c r="CC550" s="324"/>
      <c r="CD550" s="324"/>
      <c r="CE550" s="324"/>
      <c r="CF550" s="324"/>
      <c r="CG550" s="324"/>
      <c r="CH550" s="324"/>
      <c r="CI550" s="324"/>
      <c r="CJ550" s="324"/>
      <c r="CK550" s="324"/>
    </row>
    <row r="551" spans="1:89" ht="30" hidden="1" x14ac:dyDescent="0.25">
      <c r="A551" s="16" t="s">
        <v>194</v>
      </c>
      <c r="B551" s="6"/>
      <c r="C551" s="110"/>
      <c r="D551" s="93"/>
      <c r="E551" s="93"/>
      <c r="F551" s="93"/>
      <c r="G551" s="324"/>
      <c r="H551" s="324"/>
      <c r="I551" s="324"/>
      <c r="J551" s="324"/>
      <c r="K551" s="324"/>
      <c r="L551" s="324"/>
      <c r="M551" s="324"/>
      <c r="N551" s="324"/>
      <c r="O551" s="324"/>
      <c r="P551" s="324"/>
      <c r="Q551" s="324"/>
      <c r="R551" s="324"/>
      <c r="S551" s="324"/>
      <c r="T551" s="324"/>
      <c r="U551" s="324"/>
      <c r="V551" s="324"/>
      <c r="W551" s="324"/>
      <c r="X551" s="324"/>
      <c r="Y551" s="324"/>
      <c r="Z551" s="324"/>
      <c r="AA551" s="324"/>
      <c r="AB551" s="324"/>
      <c r="AC551" s="324"/>
      <c r="AD551" s="324"/>
      <c r="AE551" s="324"/>
      <c r="AF551" s="324"/>
      <c r="AG551" s="324"/>
      <c r="AH551" s="324"/>
      <c r="AI551" s="324"/>
      <c r="AJ551" s="324"/>
      <c r="AK551" s="324"/>
      <c r="AL551" s="324"/>
      <c r="AM551" s="324"/>
      <c r="AN551" s="324"/>
      <c r="AO551" s="324"/>
      <c r="AP551" s="324"/>
      <c r="AQ551" s="324"/>
      <c r="AR551" s="324"/>
      <c r="AS551" s="324"/>
      <c r="AT551" s="324"/>
      <c r="AU551" s="324"/>
      <c r="AV551" s="324"/>
      <c r="AW551" s="324"/>
      <c r="AX551" s="324"/>
      <c r="AY551" s="324"/>
      <c r="AZ551" s="324"/>
      <c r="BA551" s="324"/>
      <c r="BB551" s="324"/>
      <c r="BC551" s="324"/>
      <c r="BD551" s="324"/>
      <c r="BE551" s="324"/>
      <c r="BF551" s="324"/>
      <c r="BG551" s="324"/>
      <c r="BH551" s="324"/>
      <c r="BI551" s="324"/>
      <c r="BJ551" s="324"/>
      <c r="BK551" s="324"/>
      <c r="BL551" s="324"/>
      <c r="BM551" s="324"/>
      <c r="BN551" s="324"/>
      <c r="BO551" s="324"/>
      <c r="BP551" s="324"/>
      <c r="BQ551" s="324"/>
      <c r="BR551" s="324"/>
      <c r="BS551" s="324"/>
      <c r="BT551" s="324"/>
      <c r="BU551" s="324"/>
      <c r="BV551" s="324"/>
      <c r="BW551" s="324"/>
      <c r="BX551" s="324"/>
      <c r="BY551" s="324"/>
      <c r="BZ551" s="324"/>
      <c r="CA551" s="324"/>
      <c r="CB551" s="324"/>
      <c r="CC551" s="324"/>
      <c r="CD551" s="324"/>
      <c r="CE551" s="324"/>
      <c r="CF551" s="324"/>
      <c r="CG551" s="324"/>
      <c r="CH551" s="324"/>
      <c r="CI551" s="324"/>
      <c r="CJ551" s="324"/>
      <c r="CK551" s="324"/>
    </row>
    <row r="552" spans="1:89" ht="30" hidden="1" x14ac:dyDescent="0.25">
      <c r="A552" s="16" t="s">
        <v>195</v>
      </c>
      <c r="B552" s="6"/>
      <c r="C552" s="110"/>
      <c r="D552" s="93"/>
      <c r="E552" s="93"/>
      <c r="F552" s="93"/>
      <c r="G552" s="324"/>
      <c r="H552" s="324"/>
      <c r="I552" s="324"/>
      <c r="J552" s="324"/>
      <c r="K552" s="324"/>
      <c r="L552" s="324"/>
      <c r="M552" s="324"/>
      <c r="N552" s="324"/>
      <c r="O552" s="324"/>
      <c r="P552" s="324"/>
      <c r="Q552" s="324"/>
      <c r="R552" s="324"/>
      <c r="S552" s="324"/>
      <c r="T552" s="324"/>
      <c r="U552" s="324"/>
      <c r="V552" s="324"/>
      <c r="W552" s="324"/>
      <c r="X552" s="324"/>
      <c r="Y552" s="324"/>
      <c r="Z552" s="324"/>
      <c r="AA552" s="324"/>
      <c r="AB552" s="324"/>
      <c r="AC552" s="324"/>
      <c r="AD552" s="324"/>
      <c r="AE552" s="324"/>
      <c r="AF552" s="324"/>
      <c r="AG552" s="324"/>
      <c r="AH552" s="324"/>
      <c r="AI552" s="324"/>
      <c r="AJ552" s="324"/>
      <c r="AK552" s="324"/>
      <c r="AL552" s="324"/>
      <c r="AM552" s="324"/>
      <c r="AN552" s="324"/>
      <c r="AO552" s="324"/>
      <c r="AP552" s="324"/>
      <c r="AQ552" s="324"/>
      <c r="AR552" s="324"/>
      <c r="AS552" s="324"/>
      <c r="AT552" s="324"/>
      <c r="AU552" s="324"/>
      <c r="AV552" s="324"/>
      <c r="AW552" s="324"/>
      <c r="AX552" s="324"/>
      <c r="AY552" s="324"/>
      <c r="AZ552" s="324"/>
      <c r="BA552" s="324"/>
      <c r="BB552" s="324"/>
      <c r="BC552" s="324"/>
      <c r="BD552" s="324"/>
      <c r="BE552" s="324"/>
      <c r="BF552" s="324"/>
      <c r="BG552" s="324"/>
      <c r="BH552" s="324"/>
      <c r="BI552" s="324"/>
      <c r="BJ552" s="324"/>
      <c r="BK552" s="324"/>
      <c r="BL552" s="324"/>
      <c r="BM552" s="324"/>
      <c r="BN552" s="324"/>
      <c r="BO552" s="324"/>
      <c r="BP552" s="324"/>
      <c r="BQ552" s="324"/>
      <c r="BR552" s="324"/>
      <c r="BS552" s="324"/>
      <c r="BT552" s="324"/>
      <c r="BU552" s="324"/>
      <c r="BV552" s="324"/>
      <c r="BW552" s="324"/>
      <c r="BX552" s="324"/>
      <c r="BY552" s="324"/>
      <c r="BZ552" s="324"/>
      <c r="CA552" s="324"/>
      <c r="CB552" s="324"/>
      <c r="CC552" s="324"/>
      <c r="CD552" s="324"/>
      <c r="CE552" s="324"/>
      <c r="CF552" s="324"/>
      <c r="CG552" s="324"/>
      <c r="CH552" s="324"/>
      <c r="CI552" s="324"/>
      <c r="CJ552" s="324"/>
      <c r="CK552" s="324"/>
    </row>
    <row r="553" spans="1:89" ht="45" hidden="1" x14ac:dyDescent="0.25">
      <c r="A553" s="16" t="s">
        <v>262</v>
      </c>
      <c r="B553" s="6"/>
      <c r="C553" s="110"/>
      <c r="D553" s="93"/>
      <c r="E553" s="93"/>
      <c r="F553" s="93"/>
      <c r="G553" s="324"/>
      <c r="H553" s="324"/>
      <c r="I553" s="324"/>
      <c r="J553" s="324"/>
      <c r="K553" s="324"/>
      <c r="L553" s="324"/>
      <c r="M553" s="324"/>
      <c r="N553" s="324"/>
      <c r="O553" s="324"/>
      <c r="P553" s="324"/>
      <c r="Q553" s="324"/>
      <c r="R553" s="324"/>
      <c r="S553" s="324"/>
      <c r="T553" s="324"/>
      <c r="U553" s="324"/>
      <c r="V553" s="324"/>
      <c r="W553" s="324"/>
      <c r="X553" s="324"/>
      <c r="Y553" s="324"/>
      <c r="Z553" s="324"/>
      <c r="AA553" s="324"/>
      <c r="AB553" s="324"/>
      <c r="AC553" s="324"/>
      <c r="AD553" s="324"/>
      <c r="AE553" s="324"/>
      <c r="AF553" s="324"/>
      <c r="AG553" s="324"/>
      <c r="AH553" s="324"/>
      <c r="AI553" s="324"/>
      <c r="AJ553" s="324"/>
      <c r="AK553" s="324"/>
      <c r="AL553" s="324"/>
      <c r="AM553" s="324"/>
      <c r="AN553" s="324"/>
      <c r="AO553" s="324"/>
      <c r="AP553" s="324"/>
      <c r="AQ553" s="324"/>
      <c r="AR553" s="324"/>
      <c r="AS553" s="324"/>
      <c r="AT553" s="324"/>
      <c r="AU553" s="324"/>
      <c r="AV553" s="324"/>
      <c r="AW553" s="324"/>
      <c r="AX553" s="324"/>
      <c r="AY553" s="324"/>
      <c r="AZ553" s="324"/>
      <c r="BA553" s="324"/>
      <c r="BB553" s="324"/>
      <c r="BC553" s="324"/>
      <c r="BD553" s="324"/>
      <c r="BE553" s="324"/>
      <c r="BF553" s="324"/>
      <c r="BG553" s="324"/>
      <c r="BH553" s="324"/>
      <c r="BI553" s="324"/>
      <c r="BJ553" s="324"/>
      <c r="BK553" s="324"/>
      <c r="BL553" s="324"/>
      <c r="BM553" s="324"/>
      <c r="BN553" s="324"/>
      <c r="BO553" s="324"/>
      <c r="BP553" s="324"/>
      <c r="BQ553" s="324"/>
      <c r="BR553" s="324"/>
      <c r="BS553" s="324"/>
      <c r="BT553" s="324"/>
      <c r="BU553" s="324"/>
      <c r="BV553" s="324"/>
      <c r="BW553" s="324"/>
      <c r="BX553" s="324"/>
      <c r="BY553" s="324"/>
      <c r="BZ553" s="324"/>
      <c r="CA553" s="324"/>
      <c r="CB553" s="324"/>
      <c r="CC553" s="324"/>
      <c r="CD553" s="324"/>
      <c r="CE553" s="324"/>
      <c r="CF553" s="324"/>
      <c r="CG553" s="324"/>
      <c r="CH553" s="324"/>
      <c r="CI553" s="324"/>
      <c r="CJ553" s="324"/>
      <c r="CK553" s="324"/>
    </row>
    <row r="554" spans="1:89" hidden="1" x14ac:dyDescent="0.25">
      <c r="A554" s="197" t="s">
        <v>263</v>
      </c>
      <c r="B554" s="6"/>
      <c r="C554" s="110"/>
      <c r="D554" s="93"/>
      <c r="E554" s="93"/>
      <c r="F554" s="93"/>
      <c r="G554" s="324"/>
      <c r="H554" s="324"/>
      <c r="I554" s="324"/>
      <c r="J554" s="324"/>
      <c r="K554" s="324"/>
      <c r="L554" s="324"/>
      <c r="M554" s="324"/>
      <c r="N554" s="324"/>
      <c r="O554" s="324"/>
      <c r="P554" s="324"/>
      <c r="Q554" s="324"/>
      <c r="R554" s="324"/>
      <c r="S554" s="324"/>
      <c r="T554" s="324"/>
      <c r="U554" s="324"/>
      <c r="V554" s="324"/>
      <c r="W554" s="324"/>
      <c r="X554" s="324"/>
      <c r="Y554" s="324"/>
      <c r="Z554" s="324"/>
      <c r="AA554" s="324"/>
      <c r="AB554" s="324"/>
      <c r="AC554" s="324"/>
      <c r="AD554" s="324"/>
      <c r="AE554" s="324"/>
      <c r="AF554" s="324"/>
      <c r="AG554" s="324"/>
      <c r="AH554" s="324"/>
      <c r="AI554" s="324"/>
      <c r="AJ554" s="324"/>
      <c r="AK554" s="324"/>
      <c r="AL554" s="324"/>
      <c r="AM554" s="324"/>
      <c r="AN554" s="324"/>
      <c r="AO554" s="324"/>
      <c r="AP554" s="324"/>
      <c r="AQ554" s="324"/>
      <c r="AR554" s="324"/>
      <c r="AS554" s="324"/>
      <c r="AT554" s="324"/>
      <c r="AU554" s="324"/>
      <c r="AV554" s="324"/>
      <c r="AW554" s="324"/>
      <c r="AX554" s="324"/>
      <c r="AY554" s="324"/>
      <c r="AZ554" s="324"/>
      <c r="BA554" s="324"/>
      <c r="BB554" s="324"/>
      <c r="BC554" s="324"/>
      <c r="BD554" s="324"/>
      <c r="BE554" s="324"/>
      <c r="BF554" s="324"/>
      <c r="BG554" s="324"/>
      <c r="BH554" s="324"/>
      <c r="BI554" s="324"/>
      <c r="BJ554" s="324"/>
      <c r="BK554" s="324"/>
      <c r="BL554" s="324"/>
      <c r="BM554" s="324"/>
      <c r="BN554" s="324"/>
      <c r="BO554" s="324"/>
      <c r="BP554" s="324"/>
      <c r="BQ554" s="324"/>
      <c r="BR554" s="324"/>
      <c r="BS554" s="324"/>
      <c r="BT554" s="324"/>
      <c r="BU554" s="324"/>
      <c r="BV554" s="324"/>
      <c r="BW554" s="324"/>
      <c r="BX554" s="324"/>
      <c r="BY554" s="324"/>
      <c r="BZ554" s="324"/>
      <c r="CA554" s="324"/>
      <c r="CB554" s="324"/>
      <c r="CC554" s="324"/>
      <c r="CD554" s="324"/>
      <c r="CE554" s="324"/>
      <c r="CF554" s="324"/>
      <c r="CG554" s="324"/>
      <c r="CH554" s="324"/>
      <c r="CI554" s="324"/>
      <c r="CJ554" s="324"/>
      <c r="CK554" s="324"/>
    </row>
    <row r="555" spans="1:89" ht="30" hidden="1" x14ac:dyDescent="0.25">
      <c r="A555" s="16" t="s">
        <v>264</v>
      </c>
      <c r="B555" s="6"/>
      <c r="C555" s="110"/>
      <c r="D555" s="93"/>
      <c r="E555" s="93"/>
      <c r="F555" s="93"/>
      <c r="G555" s="324"/>
      <c r="H555" s="324"/>
      <c r="I555" s="324"/>
      <c r="J555" s="324"/>
      <c r="K555" s="324"/>
      <c r="L555" s="324"/>
      <c r="M555" s="324"/>
      <c r="N555" s="324"/>
      <c r="O555" s="324"/>
      <c r="P555" s="324"/>
      <c r="Q555" s="324"/>
      <c r="R555" s="324"/>
      <c r="S555" s="324"/>
      <c r="T555" s="324"/>
      <c r="U555" s="324"/>
      <c r="V555" s="324"/>
      <c r="W555" s="324"/>
      <c r="X555" s="324"/>
      <c r="Y555" s="324"/>
      <c r="Z555" s="324"/>
      <c r="AA555" s="324"/>
      <c r="AB555" s="324"/>
      <c r="AC555" s="324"/>
      <c r="AD555" s="324"/>
      <c r="AE555" s="324"/>
      <c r="AF555" s="324"/>
      <c r="AG555" s="324"/>
      <c r="AH555" s="324"/>
      <c r="AI555" s="324"/>
      <c r="AJ555" s="324"/>
      <c r="AK555" s="324"/>
      <c r="AL555" s="324"/>
      <c r="AM555" s="324"/>
      <c r="AN555" s="324"/>
      <c r="AO555" s="324"/>
      <c r="AP555" s="324"/>
      <c r="AQ555" s="324"/>
      <c r="AR555" s="324"/>
      <c r="AS555" s="324"/>
      <c r="AT555" s="324"/>
      <c r="AU555" s="324"/>
      <c r="AV555" s="324"/>
      <c r="AW555" s="324"/>
      <c r="AX555" s="324"/>
      <c r="AY555" s="324"/>
      <c r="AZ555" s="324"/>
      <c r="BA555" s="324"/>
      <c r="BB555" s="324"/>
      <c r="BC555" s="324"/>
      <c r="BD555" s="324"/>
      <c r="BE555" s="324"/>
      <c r="BF555" s="324"/>
      <c r="BG555" s="324"/>
      <c r="BH555" s="324"/>
      <c r="BI555" s="324"/>
      <c r="BJ555" s="324"/>
      <c r="BK555" s="324"/>
      <c r="BL555" s="324"/>
      <c r="BM555" s="324"/>
      <c r="BN555" s="324"/>
      <c r="BO555" s="324"/>
      <c r="BP555" s="324"/>
      <c r="BQ555" s="324"/>
      <c r="BR555" s="324"/>
      <c r="BS555" s="324"/>
      <c r="BT555" s="324"/>
      <c r="BU555" s="324"/>
      <c r="BV555" s="324"/>
      <c r="BW555" s="324"/>
      <c r="BX555" s="324"/>
      <c r="BY555" s="324"/>
      <c r="BZ555" s="324"/>
      <c r="CA555" s="324"/>
      <c r="CB555" s="324"/>
      <c r="CC555" s="324"/>
      <c r="CD555" s="324"/>
      <c r="CE555" s="324"/>
      <c r="CF555" s="324"/>
      <c r="CG555" s="324"/>
      <c r="CH555" s="324"/>
      <c r="CI555" s="324"/>
      <c r="CJ555" s="324"/>
      <c r="CK555" s="324"/>
    </row>
    <row r="556" spans="1:89" hidden="1" x14ac:dyDescent="0.25">
      <c r="A556" s="197" t="s">
        <v>263</v>
      </c>
      <c r="B556" s="6"/>
      <c r="C556" s="110"/>
      <c r="D556" s="93"/>
      <c r="E556" s="93"/>
      <c r="F556" s="93"/>
      <c r="G556" s="324"/>
      <c r="H556" s="324"/>
      <c r="I556" s="324"/>
      <c r="J556" s="324"/>
      <c r="K556" s="324"/>
      <c r="L556" s="324"/>
      <c r="M556" s="324"/>
      <c r="N556" s="324"/>
      <c r="O556" s="324"/>
      <c r="P556" s="324"/>
      <c r="Q556" s="324"/>
      <c r="R556" s="324"/>
      <c r="S556" s="324"/>
      <c r="T556" s="324"/>
      <c r="U556" s="324"/>
      <c r="V556" s="324"/>
      <c r="W556" s="324"/>
      <c r="X556" s="324"/>
      <c r="Y556" s="324"/>
      <c r="Z556" s="324"/>
      <c r="AA556" s="324"/>
      <c r="AB556" s="324"/>
      <c r="AC556" s="324"/>
      <c r="AD556" s="324"/>
      <c r="AE556" s="324"/>
      <c r="AF556" s="324"/>
      <c r="AG556" s="324"/>
      <c r="AH556" s="324"/>
      <c r="AI556" s="324"/>
      <c r="AJ556" s="324"/>
      <c r="AK556" s="324"/>
      <c r="AL556" s="324"/>
      <c r="AM556" s="324"/>
      <c r="AN556" s="324"/>
      <c r="AO556" s="324"/>
      <c r="AP556" s="324"/>
      <c r="AQ556" s="324"/>
      <c r="AR556" s="324"/>
      <c r="AS556" s="324"/>
      <c r="AT556" s="324"/>
      <c r="AU556" s="324"/>
      <c r="AV556" s="324"/>
      <c r="AW556" s="324"/>
      <c r="AX556" s="324"/>
      <c r="AY556" s="324"/>
      <c r="AZ556" s="324"/>
      <c r="BA556" s="324"/>
      <c r="BB556" s="324"/>
      <c r="BC556" s="324"/>
      <c r="BD556" s="324"/>
      <c r="BE556" s="324"/>
      <c r="BF556" s="324"/>
      <c r="BG556" s="324"/>
      <c r="BH556" s="324"/>
      <c r="BI556" s="324"/>
      <c r="BJ556" s="324"/>
      <c r="BK556" s="324"/>
      <c r="BL556" s="324"/>
      <c r="BM556" s="324"/>
      <c r="BN556" s="324"/>
      <c r="BO556" s="324"/>
      <c r="BP556" s="324"/>
      <c r="BQ556" s="324"/>
      <c r="BR556" s="324"/>
      <c r="BS556" s="324"/>
      <c r="BT556" s="324"/>
      <c r="BU556" s="324"/>
      <c r="BV556" s="324"/>
      <c r="BW556" s="324"/>
      <c r="BX556" s="324"/>
      <c r="BY556" s="324"/>
      <c r="BZ556" s="324"/>
      <c r="CA556" s="324"/>
      <c r="CB556" s="324"/>
      <c r="CC556" s="324"/>
      <c r="CD556" s="324"/>
      <c r="CE556" s="324"/>
      <c r="CF556" s="324"/>
      <c r="CG556" s="324"/>
      <c r="CH556" s="324"/>
      <c r="CI556" s="324"/>
      <c r="CJ556" s="324"/>
      <c r="CK556" s="324"/>
    </row>
    <row r="557" spans="1:89" ht="30" hidden="1" x14ac:dyDescent="0.25">
      <c r="A557" s="16" t="s">
        <v>230</v>
      </c>
      <c r="B557" s="77"/>
      <c r="C557" s="110">
        <f>C558+C559+C561+C563</f>
        <v>0</v>
      </c>
      <c r="D557" s="93"/>
      <c r="E557" s="93"/>
      <c r="F557" s="93"/>
      <c r="G557" s="324"/>
      <c r="H557" s="324"/>
      <c r="I557" s="324"/>
      <c r="J557" s="324"/>
      <c r="K557" s="324"/>
      <c r="L557" s="324"/>
      <c r="M557" s="324"/>
      <c r="N557" s="324"/>
      <c r="O557" s="324"/>
      <c r="P557" s="324"/>
      <c r="Q557" s="324"/>
      <c r="R557" s="324"/>
      <c r="S557" s="324"/>
      <c r="T557" s="324"/>
      <c r="U557" s="324"/>
      <c r="V557" s="324"/>
      <c r="W557" s="324"/>
      <c r="X557" s="324"/>
      <c r="Y557" s="324"/>
      <c r="Z557" s="324"/>
      <c r="AA557" s="324"/>
      <c r="AB557" s="324"/>
      <c r="AC557" s="324"/>
      <c r="AD557" s="324"/>
      <c r="AE557" s="324"/>
      <c r="AF557" s="324"/>
      <c r="AG557" s="324"/>
      <c r="AH557" s="324"/>
      <c r="AI557" s="324"/>
      <c r="AJ557" s="324"/>
      <c r="AK557" s="324"/>
      <c r="AL557" s="324"/>
      <c r="AM557" s="324"/>
      <c r="AN557" s="324"/>
      <c r="AO557" s="324"/>
      <c r="AP557" s="324"/>
      <c r="AQ557" s="324"/>
      <c r="AR557" s="324"/>
      <c r="AS557" s="324"/>
      <c r="AT557" s="324"/>
      <c r="AU557" s="324"/>
      <c r="AV557" s="324"/>
      <c r="AW557" s="324"/>
      <c r="AX557" s="324"/>
      <c r="AY557" s="324"/>
      <c r="AZ557" s="324"/>
      <c r="BA557" s="324"/>
      <c r="BB557" s="324"/>
      <c r="BC557" s="324"/>
      <c r="BD557" s="324"/>
      <c r="BE557" s="324"/>
      <c r="BF557" s="324"/>
      <c r="BG557" s="324"/>
      <c r="BH557" s="324"/>
      <c r="BI557" s="324"/>
      <c r="BJ557" s="324"/>
      <c r="BK557" s="324"/>
      <c r="BL557" s="324"/>
      <c r="BM557" s="324"/>
      <c r="BN557" s="324"/>
      <c r="BO557" s="324"/>
      <c r="BP557" s="324"/>
      <c r="BQ557" s="324"/>
      <c r="BR557" s="324"/>
      <c r="BS557" s="324"/>
      <c r="BT557" s="324"/>
      <c r="BU557" s="324"/>
      <c r="BV557" s="324"/>
      <c r="BW557" s="324"/>
      <c r="BX557" s="324"/>
      <c r="BY557" s="324"/>
      <c r="BZ557" s="324"/>
      <c r="CA557" s="324"/>
      <c r="CB557" s="324"/>
      <c r="CC557" s="324"/>
      <c r="CD557" s="324"/>
      <c r="CE557" s="324"/>
      <c r="CF557" s="324"/>
      <c r="CG557" s="324"/>
      <c r="CH557" s="324"/>
      <c r="CI557" s="324"/>
      <c r="CJ557" s="324"/>
      <c r="CK557" s="324"/>
    </row>
    <row r="558" spans="1:89" ht="30" hidden="1" x14ac:dyDescent="0.25">
      <c r="A558" s="16" t="s">
        <v>231</v>
      </c>
      <c r="B558" s="77"/>
      <c r="C558" s="110"/>
      <c r="D558" s="93"/>
      <c r="E558" s="93"/>
      <c r="F558" s="93"/>
      <c r="G558" s="324"/>
      <c r="H558" s="324"/>
      <c r="I558" s="324"/>
      <c r="J558" s="324"/>
      <c r="K558" s="324"/>
      <c r="L558" s="324"/>
      <c r="M558" s="324"/>
      <c r="N558" s="324"/>
      <c r="O558" s="324"/>
      <c r="P558" s="324"/>
      <c r="Q558" s="324"/>
      <c r="R558" s="324"/>
      <c r="S558" s="324"/>
      <c r="T558" s="324"/>
      <c r="U558" s="324"/>
      <c r="V558" s="324"/>
      <c r="W558" s="324"/>
      <c r="X558" s="324"/>
      <c r="Y558" s="324"/>
      <c r="Z558" s="324"/>
      <c r="AA558" s="324"/>
      <c r="AB558" s="324"/>
      <c r="AC558" s="324"/>
      <c r="AD558" s="324"/>
      <c r="AE558" s="324"/>
      <c r="AF558" s="324"/>
      <c r="AG558" s="324"/>
      <c r="AH558" s="324"/>
      <c r="AI558" s="324"/>
      <c r="AJ558" s="324"/>
      <c r="AK558" s="324"/>
      <c r="AL558" s="324"/>
      <c r="AM558" s="324"/>
      <c r="AN558" s="324"/>
      <c r="AO558" s="324"/>
      <c r="AP558" s="324"/>
      <c r="AQ558" s="324"/>
      <c r="AR558" s="324"/>
      <c r="AS558" s="324"/>
      <c r="AT558" s="324"/>
      <c r="AU558" s="324"/>
      <c r="AV558" s="324"/>
      <c r="AW558" s="324"/>
      <c r="AX558" s="324"/>
      <c r="AY558" s="324"/>
      <c r="AZ558" s="324"/>
      <c r="BA558" s="324"/>
      <c r="BB558" s="324"/>
      <c r="BC558" s="324"/>
      <c r="BD558" s="324"/>
      <c r="BE558" s="324"/>
      <c r="BF558" s="324"/>
      <c r="BG558" s="324"/>
      <c r="BH558" s="324"/>
      <c r="BI558" s="324"/>
      <c r="BJ558" s="324"/>
      <c r="BK558" s="324"/>
      <c r="BL558" s="324"/>
      <c r="BM558" s="324"/>
      <c r="BN558" s="324"/>
      <c r="BO558" s="324"/>
      <c r="BP558" s="324"/>
      <c r="BQ558" s="324"/>
      <c r="BR558" s="324"/>
      <c r="BS558" s="324"/>
      <c r="BT558" s="324"/>
      <c r="BU558" s="324"/>
      <c r="BV558" s="324"/>
      <c r="BW558" s="324"/>
      <c r="BX558" s="324"/>
      <c r="BY558" s="324"/>
      <c r="BZ558" s="324"/>
      <c r="CA558" s="324"/>
      <c r="CB558" s="324"/>
      <c r="CC558" s="324"/>
      <c r="CD558" s="324"/>
      <c r="CE558" s="324"/>
      <c r="CF558" s="324"/>
      <c r="CG558" s="324"/>
      <c r="CH558" s="324"/>
      <c r="CI558" s="324"/>
      <c r="CJ558" s="324"/>
      <c r="CK558" s="324"/>
    </row>
    <row r="559" spans="1:89" ht="45" hidden="1" x14ac:dyDescent="0.25">
      <c r="A559" s="16" t="s">
        <v>265</v>
      </c>
      <c r="B559" s="77"/>
      <c r="C559" s="110"/>
      <c r="D559" s="93"/>
      <c r="E559" s="93"/>
      <c r="F559" s="93"/>
      <c r="G559" s="324"/>
      <c r="H559" s="324"/>
      <c r="I559" s="324"/>
      <c r="J559" s="324"/>
      <c r="K559" s="324"/>
      <c r="L559" s="324"/>
      <c r="M559" s="324"/>
      <c r="N559" s="324"/>
      <c r="O559" s="324"/>
      <c r="P559" s="324"/>
      <c r="Q559" s="324"/>
      <c r="R559" s="324"/>
      <c r="S559" s="324"/>
      <c r="T559" s="324"/>
      <c r="U559" s="324"/>
      <c r="V559" s="324"/>
      <c r="W559" s="324"/>
      <c r="X559" s="324"/>
      <c r="Y559" s="324"/>
      <c r="Z559" s="324"/>
      <c r="AA559" s="324"/>
      <c r="AB559" s="324"/>
      <c r="AC559" s="324"/>
      <c r="AD559" s="324"/>
      <c r="AE559" s="324"/>
      <c r="AF559" s="324"/>
      <c r="AG559" s="324"/>
      <c r="AH559" s="324"/>
      <c r="AI559" s="324"/>
      <c r="AJ559" s="324"/>
      <c r="AK559" s="324"/>
      <c r="AL559" s="324"/>
      <c r="AM559" s="324"/>
      <c r="AN559" s="324"/>
      <c r="AO559" s="324"/>
      <c r="AP559" s="324"/>
      <c r="AQ559" s="324"/>
      <c r="AR559" s="324"/>
      <c r="AS559" s="324"/>
      <c r="AT559" s="324"/>
      <c r="AU559" s="324"/>
      <c r="AV559" s="324"/>
      <c r="AW559" s="324"/>
      <c r="AX559" s="324"/>
      <c r="AY559" s="324"/>
      <c r="AZ559" s="324"/>
      <c r="BA559" s="324"/>
      <c r="BB559" s="324"/>
      <c r="BC559" s="324"/>
      <c r="BD559" s="324"/>
      <c r="BE559" s="324"/>
      <c r="BF559" s="324"/>
      <c r="BG559" s="324"/>
      <c r="BH559" s="324"/>
      <c r="BI559" s="324"/>
      <c r="BJ559" s="324"/>
      <c r="BK559" s="324"/>
      <c r="BL559" s="324"/>
      <c r="BM559" s="324"/>
      <c r="BN559" s="324"/>
      <c r="BO559" s="324"/>
      <c r="BP559" s="324"/>
      <c r="BQ559" s="324"/>
      <c r="BR559" s="324"/>
      <c r="BS559" s="324"/>
      <c r="BT559" s="324"/>
      <c r="BU559" s="324"/>
      <c r="BV559" s="324"/>
      <c r="BW559" s="324"/>
      <c r="BX559" s="324"/>
      <c r="BY559" s="324"/>
      <c r="BZ559" s="324"/>
      <c r="CA559" s="324"/>
      <c r="CB559" s="324"/>
      <c r="CC559" s="324"/>
      <c r="CD559" s="324"/>
      <c r="CE559" s="324"/>
      <c r="CF559" s="324"/>
      <c r="CG559" s="324"/>
      <c r="CH559" s="324"/>
      <c r="CI559" s="324"/>
      <c r="CJ559" s="324"/>
      <c r="CK559" s="324"/>
    </row>
    <row r="560" spans="1:89" hidden="1" x14ac:dyDescent="0.25">
      <c r="A560" s="197" t="s">
        <v>263</v>
      </c>
      <c r="B560" s="77"/>
      <c r="C560" s="110"/>
      <c r="D560" s="93"/>
      <c r="E560" s="93"/>
      <c r="F560" s="93"/>
      <c r="G560" s="324"/>
      <c r="H560" s="324"/>
      <c r="I560" s="324"/>
      <c r="J560" s="324"/>
      <c r="K560" s="324"/>
      <c r="L560" s="324"/>
      <c r="M560" s="324"/>
      <c r="N560" s="324"/>
      <c r="O560" s="324"/>
      <c r="P560" s="324"/>
      <c r="Q560" s="324"/>
      <c r="R560" s="324"/>
      <c r="S560" s="324"/>
      <c r="T560" s="324"/>
      <c r="U560" s="324"/>
      <c r="V560" s="324"/>
      <c r="W560" s="324"/>
      <c r="X560" s="324"/>
      <c r="Y560" s="324"/>
      <c r="Z560" s="324"/>
      <c r="AA560" s="324"/>
      <c r="AB560" s="324"/>
      <c r="AC560" s="324"/>
      <c r="AD560" s="324"/>
      <c r="AE560" s="324"/>
      <c r="AF560" s="324"/>
      <c r="AG560" s="324"/>
      <c r="AH560" s="324"/>
      <c r="AI560" s="324"/>
      <c r="AJ560" s="324"/>
      <c r="AK560" s="324"/>
      <c r="AL560" s="324"/>
      <c r="AM560" s="324"/>
      <c r="AN560" s="324"/>
      <c r="AO560" s="324"/>
      <c r="AP560" s="324"/>
      <c r="AQ560" s="324"/>
      <c r="AR560" s="324"/>
      <c r="AS560" s="324"/>
      <c r="AT560" s="324"/>
      <c r="AU560" s="324"/>
      <c r="AV560" s="324"/>
      <c r="AW560" s="324"/>
      <c r="AX560" s="324"/>
      <c r="AY560" s="324"/>
      <c r="AZ560" s="324"/>
      <c r="BA560" s="324"/>
      <c r="BB560" s="324"/>
      <c r="BC560" s="324"/>
      <c r="BD560" s="324"/>
      <c r="BE560" s="324"/>
      <c r="BF560" s="324"/>
      <c r="BG560" s="324"/>
      <c r="BH560" s="324"/>
      <c r="BI560" s="324"/>
      <c r="BJ560" s="324"/>
      <c r="BK560" s="324"/>
      <c r="BL560" s="324"/>
      <c r="BM560" s="324"/>
      <c r="BN560" s="324"/>
      <c r="BO560" s="324"/>
      <c r="BP560" s="324"/>
      <c r="BQ560" s="324"/>
      <c r="BR560" s="324"/>
      <c r="BS560" s="324"/>
      <c r="BT560" s="324"/>
      <c r="BU560" s="324"/>
      <c r="BV560" s="324"/>
      <c r="BW560" s="324"/>
      <c r="BX560" s="324"/>
      <c r="BY560" s="324"/>
      <c r="BZ560" s="324"/>
      <c r="CA560" s="324"/>
      <c r="CB560" s="324"/>
      <c r="CC560" s="324"/>
      <c r="CD560" s="324"/>
      <c r="CE560" s="324"/>
      <c r="CF560" s="324"/>
      <c r="CG560" s="324"/>
      <c r="CH560" s="324"/>
      <c r="CI560" s="324"/>
      <c r="CJ560" s="324"/>
      <c r="CK560" s="324"/>
    </row>
    <row r="561" spans="1:89" ht="45" hidden="1" x14ac:dyDescent="0.25">
      <c r="A561" s="16" t="s">
        <v>266</v>
      </c>
      <c r="B561" s="77"/>
      <c r="C561" s="110"/>
      <c r="D561" s="93"/>
      <c r="E561" s="93"/>
      <c r="F561" s="93"/>
      <c r="G561" s="324"/>
      <c r="H561" s="324"/>
      <c r="I561" s="324"/>
      <c r="J561" s="324"/>
      <c r="K561" s="324"/>
      <c r="L561" s="324"/>
      <c r="M561" s="324"/>
      <c r="N561" s="324"/>
      <c r="O561" s="324"/>
      <c r="P561" s="324"/>
      <c r="Q561" s="324"/>
      <c r="R561" s="324"/>
      <c r="S561" s="324"/>
      <c r="T561" s="324"/>
      <c r="U561" s="324"/>
      <c r="V561" s="324"/>
      <c r="W561" s="324"/>
      <c r="X561" s="324"/>
      <c r="Y561" s="324"/>
      <c r="Z561" s="324"/>
      <c r="AA561" s="324"/>
      <c r="AB561" s="324"/>
      <c r="AC561" s="324"/>
      <c r="AD561" s="324"/>
      <c r="AE561" s="324"/>
      <c r="AF561" s="324"/>
      <c r="AG561" s="324"/>
      <c r="AH561" s="324"/>
      <c r="AI561" s="324"/>
      <c r="AJ561" s="324"/>
      <c r="AK561" s="324"/>
      <c r="AL561" s="324"/>
      <c r="AM561" s="324"/>
      <c r="AN561" s="324"/>
      <c r="AO561" s="324"/>
      <c r="AP561" s="324"/>
      <c r="AQ561" s="324"/>
      <c r="AR561" s="324"/>
      <c r="AS561" s="324"/>
      <c r="AT561" s="324"/>
      <c r="AU561" s="324"/>
      <c r="AV561" s="324"/>
      <c r="AW561" s="324"/>
      <c r="AX561" s="324"/>
      <c r="AY561" s="324"/>
      <c r="AZ561" s="324"/>
      <c r="BA561" s="324"/>
      <c r="BB561" s="324"/>
      <c r="BC561" s="324"/>
      <c r="BD561" s="324"/>
      <c r="BE561" s="324"/>
      <c r="BF561" s="324"/>
      <c r="BG561" s="324"/>
      <c r="BH561" s="324"/>
      <c r="BI561" s="324"/>
      <c r="BJ561" s="324"/>
      <c r="BK561" s="324"/>
      <c r="BL561" s="324"/>
      <c r="BM561" s="324"/>
      <c r="BN561" s="324"/>
      <c r="BO561" s="324"/>
      <c r="BP561" s="324"/>
      <c r="BQ561" s="324"/>
      <c r="BR561" s="324"/>
      <c r="BS561" s="324"/>
      <c r="BT561" s="324"/>
      <c r="BU561" s="324"/>
      <c r="BV561" s="324"/>
      <c r="BW561" s="324"/>
      <c r="BX561" s="324"/>
      <c r="BY561" s="324"/>
      <c r="BZ561" s="324"/>
      <c r="CA561" s="324"/>
      <c r="CB561" s="324"/>
      <c r="CC561" s="324"/>
      <c r="CD561" s="324"/>
      <c r="CE561" s="324"/>
      <c r="CF561" s="324"/>
      <c r="CG561" s="324"/>
      <c r="CH561" s="324"/>
      <c r="CI561" s="324"/>
      <c r="CJ561" s="324"/>
      <c r="CK561" s="324"/>
    </row>
    <row r="562" spans="1:89" hidden="1" x14ac:dyDescent="0.25">
      <c r="A562" s="197" t="s">
        <v>263</v>
      </c>
      <c r="B562" s="77"/>
      <c r="C562" s="110"/>
      <c r="D562" s="93"/>
      <c r="E562" s="93"/>
      <c r="F562" s="93"/>
      <c r="G562" s="324"/>
      <c r="H562" s="324"/>
      <c r="I562" s="324"/>
      <c r="J562" s="324"/>
      <c r="K562" s="324"/>
      <c r="L562" s="324"/>
      <c r="M562" s="324"/>
      <c r="N562" s="324"/>
      <c r="O562" s="324"/>
      <c r="P562" s="324"/>
      <c r="Q562" s="324"/>
      <c r="R562" s="324"/>
      <c r="S562" s="324"/>
      <c r="T562" s="324"/>
      <c r="U562" s="324"/>
      <c r="V562" s="324"/>
      <c r="W562" s="324"/>
      <c r="X562" s="324"/>
      <c r="Y562" s="324"/>
      <c r="Z562" s="324"/>
      <c r="AA562" s="324"/>
      <c r="AB562" s="324"/>
      <c r="AC562" s="324"/>
      <c r="AD562" s="324"/>
      <c r="AE562" s="324"/>
      <c r="AF562" s="324"/>
      <c r="AG562" s="324"/>
      <c r="AH562" s="324"/>
      <c r="AI562" s="324"/>
      <c r="AJ562" s="324"/>
      <c r="AK562" s="324"/>
      <c r="AL562" s="324"/>
      <c r="AM562" s="324"/>
      <c r="AN562" s="324"/>
      <c r="AO562" s="324"/>
      <c r="AP562" s="324"/>
      <c r="AQ562" s="324"/>
      <c r="AR562" s="324"/>
      <c r="AS562" s="324"/>
      <c r="AT562" s="324"/>
      <c r="AU562" s="324"/>
      <c r="AV562" s="324"/>
      <c r="AW562" s="324"/>
      <c r="AX562" s="324"/>
      <c r="AY562" s="324"/>
      <c r="AZ562" s="324"/>
      <c r="BA562" s="324"/>
      <c r="BB562" s="324"/>
      <c r="BC562" s="324"/>
      <c r="BD562" s="324"/>
      <c r="BE562" s="324"/>
      <c r="BF562" s="324"/>
      <c r="BG562" s="324"/>
      <c r="BH562" s="324"/>
      <c r="BI562" s="324"/>
      <c r="BJ562" s="324"/>
      <c r="BK562" s="324"/>
      <c r="BL562" s="324"/>
      <c r="BM562" s="324"/>
      <c r="BN562" s="324"/>
      <c r="BO562" s="324"/>
      <c r="BP562" s="324"/>
      <c r="BQ562" s="324"/>
      <c r="BR562" s="324"/>
      <c r="BS562" s="324"/>
      <c r="BT562" s="324"/>
      <c r="BU562" s="324"/>
      <c r="BV562" s="324"/>
      <c r="BW562" s="324"/>
      <c r="BX562" s="324"/>
      <c r="BY562" s="324"/>
      <c r="BZ562" s="324"/>
      <c r="CA562" s="324"/>
      <c r="CB562" s="324"/>
      <c r="CC562" s="324"/>
      <c r="CD562" s="324"/>
      <c r="CE562" s="324"/>
      <c r="CF562" s="324"/>
      <c r="CG562" s="324"/>
      <c r="CH562" s="324"/>
      <c r="CI562" s="324"/>
      <c r="CJ562" s="324"/>
      <c r="CK562" s="324"/>
    </row>
    <row r="563" spans="1:89" ht="30" hidden="1" x14ac:dyDescent="0.25">
      <c r="A563" s="16" t="s">
        <v>232</v>
      </c>
      <c r="B563" s="77"/>
      <c r="C563" s="110"/>
      <c r="D563" s="93"/>
      <c r="E563" s="93"/>
      <c r="F563" s="93"/>
      <c r="G563" s="324"/>
      <c r="H563" s="324"/>
      <c r="I563" s="324"/>
      <c r="J563" s="324"/>
      <c r="K563" s="324"/>
      <c r="L563" s="324"/>
      <c r="M563" s="324"/>
      <c r="N563" s="324"/>
      <c r="O563" s="324"/>
      <c r="P563" s="324"/>
      <c r="Q563" s="324"/>
      <c r="R563" s="324"/>
      <c r="S563" s="324"/>
      <c r="T563" s="324"/>
      <c r="U563" s="324"/>
      <c r="V563" s="324"/>
      <c r="W563" s="324"/>
      <c r="X563" s="324"/>
      <c r="Y563" s="324"/>
      <c r="Z563" s="324"/>
      <c r="AA563" s="324"/>
      <c r="AB563" s="324"/>
      <c r="AC563" s="324"/>
      <c r="AD563" s="324"/>
      <c r="AE563" s="324"/>
      <c r="AF563" s="324"/>
      <c r="AG563" s="324"/>
      <c r="AH563" s="324"/>
      <c r="AI563" s="324"/>
      <c r="AJ563" s="324"/>
      <c r="AK563" s="324"/>
      <c r="AL563" s="324"/>
      <c r="AM563" s="324"/>
      <c r="AN563" s="324"/>
      <c r="AO563" s="324"/>
      <c r="AP563" s="324"/>
      <c r="AQ563" s="324"/>
      <c r="AR563" s="324"/>
      <c r="AS563" s="324"/>
      <c r="AT563" s="324"/>
      <c r="AU563" s="324"/>
      <c r="AV563" s="324"/>
      <c r="AW563" s="324"/>
      <c r="AX563" s="324"/>
      <c r="AY563" s="324"/>
      <c r="AZ563" s="324"/>
      <c r="BA563" s="324"/>
      <c r="BB563" s="324"/>
      <c r="BC563" s="324"/>
      <c r="BD563" s="324"/>
      <c r="BE563" s="324"/>
      <c r="BF563" s="324"/>
      <c r="BG563" s="324"/>
      <c r="BH563" s="324"/>
      <c r="BI563" s="324"/>
      <c r="BJ563" s="324"/>
      <c r="BK563" s="324"/>
      <c r="BL563" s="324"/>
      <c r="BM563" s="324"/>
      <c r="BN563" s="324"/>
      <c r="BO563" s="324"/>
      <c r="BP563" s="324"/>
      <c r="BQ563" s="324"/>
      <c r="BR563" s="324"/>
      <c r="BS563" s="324"/>
      <c r="BT563" s="324"/>
      <c r="BU563" s="324"/>
      <c r="BV563" s="324"/>
      <c r="BW563" s="324"/>
      <c r="BX563" s="324"/>
      <c r="BY563" s="324"/>
      <c r="BZ563" s="324"/>
      <c r="CA563" s="324"/>
      <c r="CB563" s="324"/>
      <c r="CC563" s="324"/>
      <c r="CD563" s="324"/>
      <c r="CE563" s="324"/>
      <c r="CF563" s="324"/>
      <c r="CG563" s="324"/>
      <c r="CH563" s="324"/>
      <c r="CI563" s="324"/>
      <c r="CJ563" s="324"/>
      <c r="CK563" s="324"/>
    </row>
    <row r="564" spans="1:89" hidden="1" x14ac:dyDescent="0.25">
      <c r="A564" s="197" t="s">
        <v>263</v>
      </c>
      <c r="B564" s="77"/>
      <c r="C564" s="110"/>
      <c r="D564" s="93"/>
      <c r="E564" s="93"/>
      <c r="F564" s="93"/>
      <c r="G564" s="324"/>
      <c r="H564" s="324"/>
      <c r="I564" s="324"/>
      <c r="J564" s="324"/>
      <c r="K564" s="324"/>
      <c r="L564" s="324"/>
      <c r="M564" s="324"/>
      <c r="N564" s="324"/>
      <c r="O564" s="324"/>
      <c r="P564" s="324"/>
      <c r="Q564" s="324"/>
      <c r="R564" s="324"/>
      <c r="S564" s="324"/>
      <c r="T564" s="324"/>
      <c r="U564" s="324"/>
      <c r="V564" s="324"/>
      <c r="W564" s="324"/>
      <c r="X564" s="324"/>
      <c r="Y564" s="324"/>
      <c r="Z564" s="324"/>
      <c r="AA564" s="324"/>
      <c r="AB564" s="324"/>
      <c r="AC564" s="324"/>
      <c r="AD564" s="324"/>
      <c r="AE564" s="324"/>
      <c r="AF564" s="324"/>
      <c r="AG564" s="324"/>
      <c r="AH564" s="324"/>
      <c r="AI564" s="324"/>
      <c r="AJ564" s="324"/>
      <c r="AK564" s="324"/>
      <c r="AL564" s="324"/>
      <c r="AM564" s="324"/>
      <c r="AN564" s="324"/>
      <c r="AO564" s="324"/>
      <c r="AP564" s="324"/>
      <c r="AQ564" s="324"/>
      <c r="AR564" s="324"/>
      <c r="AS564" s="324"/>
      <c r="AT564" s="324"/>
      <c r="AU564" s="324"/>
      <c r="AV564" s="324"/>
      <c r="AW564" s="324"/>
      <c r="AX564" s="324"/>
      <c r="AY564" s="324"/>
      <c r="AZ564" s="324"/>
      <c r="BA564" s="324"/>
      <c r="BB564" s="324"/>
      <c r="BC564" s="324"/>
      <c r="BD564" s="324"/>
      <c r="BE564" s="324"/>
      <c r="BF564" s="324"/>
      <c r="BG564" s="324"/>
      <c r="BH564" s="324"/>
      <c r="BI564" s="324"/>
      <c r="BJ564" s="324"/>
      <c r="BK564" s="324"/>
      <c r="BL564" s="324"/>
      <c r="BM564" s="324"/>
      <c r="BN564" s="324"/>
      <c r="BO564" s="324"/>
      <c r="BP564" s="324"/>
      <c r="BQ564" s="324"/>
      <c r="BR564" s="324"/>
      <c r="BS564" s="324"/>
      <c r="BT564" s="324"/>
      <c r="BU564" s="324"/>
      <c r="BV564" s="324"/>
      <c r="BW564" s="324"/>
      <c r="BX564" s="324"/>
      <c r="BY564" s="324"/>
      <c r="BZ564" s="324"/>
      <c r="CA564" s="324"/>
      <c r="CB564" s="324"/>
      <c r="CC564" s="324"/>
      <c r="CD564" s="324"/>
      <c r="CE564" s="324"/>
      <c r="CF564" s="324"/>
      <c r="CG564" s="324"/>
      <c r="CH564" s="324"/>
      <c r="CI564" s="324"/>
      <c r="CJ564" s="324"/>
      <c r="CK564" s="324"/>
    </row>
    <row r="565" spans="1:89" ht="30" hidden="1" x14ac:dyDescent="0.25">
      <c r="A565" s="16" t="s">
        <v>233</v>
      </c>
      <c r="B565" s="77"/>
      <c r="C565" s="110"/>
      <c r="D565" s="93"/>
      <c r="E565" s="93"/>
      <c r="F565" s="93"/>
      <c r="G565" s="324"/>
      <c r="H565" s="324"/>
      <c r="I565" s="324"/>
      <c r="J565" s="324"/>
      <c r="K565" s="324"/>
      <c r="L565" s="324"/>
      <c r="M565" s="324"/>
      <c r="N565" s="324"/>
      <c r="O565" s="324"/>
      <c r="P565" s="324"/>
      <c r="Q565" s="324"/>
      <c r="R565" s="324"/>
      <c r="S565" s="324"/>
      <c r="T565" s="324"/>
      <c r="U565" s="324"/>
      <c r="V565" s="324"/>
      <c r="W565" s="324"/>
      <c r="X565" s="324"/>
      <c r="Y565" s="324"/>
      <c r="Z565" s="324"/>
      <c r="AA565" s="324"/>
      <c r="AB565" s="324"/>
      <c r="AC565" s="324"/>
      <c r="AD565" s="324"/>
      <c r="AE565" s="324"/>
      <c r="AF565" s="324"/>
      <c r="AG565" s="324"/>
      <c r="AH565" s="324"/>
      <c r="AI565" s="324"/>
      <c r="AJ565" s="324"/>
      <c r="AK565" s="324"/>
      <c r="AL565" s="324"/>
      <c r="AM565" s="324"/>
      <c r="AN565" s="324"/>
      <c r="AO565" s="324"/>
      <c r="AP565" s="324"/>
      <c r="AQ565" s="324"/>
      <c r="AR565" s="324"/>
      <c r="AS565" s="324"/>
      <c r="AT565" s="324"/>
      <c r="AU565" s="324"/>
      <c r="AV565" s="324"/>
      <c r="AW565" s="324"/>
      <c r="AX565" s="324"/>
      <c r="AY565" s="324"/>
      <c r="AZ565" s="324"/>
      <c r="BA565" s="324"/>
      <c r="BB565" s="324"/>
      <c r="BC565" s="324"/>
      <c r="BD565" s="324"/>
      <c r="BE565" s="324"/>
      <c r="BF565" s="324"/>
      <c r="BG565" s="324"/>
      <c r="BH565" s="324"/>
      <c r="BI565" s="324"/>
      <c r="BJ565" s="324"/>
      <c r="BK565" s="324"/>
      <c r="BL565" s="324"/>
      <c r="BM565" s="324"/>
      <c r="BN565" s="324"/>
      <c r="BO565" s="324"/>
      <c r="BP565" s="324"/>
      <c r="BQ565" s="324"/>
      <c r="BR565" s="324"/>
      <c r="BS565" s="324"/>
      <c r="BT565" s="324"/>
      <c r="BU565" s="324"/>
      <c r="BV565" s="324"/>
      <c r="BW565" s="324"/>
      <c r="BX565" s="324"/>
      <c r="BY565" s="324"/>
      <c r="BZ565" s="324"/>
      <c r="CA565" s="324"/>
      <c r="CB565" s="324"/>
      <c r="CC565" s="324"/>
      <c r="CD565" s="324"/>
      <c r="CE565" s="324"/>
      <c r="CF565" s="324"/>
      <c r="CG565" s="324"/>
      <c r="CH565" s="324"/>
      <c r="CI565" s="324"/>
      <c r="CJ565" s="324"/>
      <c r="CK565" s="324"/>
    </row>
    <row r="566" spans="1:89" ht="30" hidden="1" x14ac:dyDescent="0.25">
      <c r="A566" s="16" t="s">
        <v>234</v>
      </c>
      <c r="B566" s="77"/>
      <c r="C566" s="110"/>
      <c r="D566" s="93"/>
      <c r="E566" s="93"/>
      <c r="F566" s="93"/>
      <c r="G566" s="324"/>
      <c r="H566" s="324"/>
      <c r="I566" s="324"/>
      <c r="J566" s="324"/>
      <c r="K566" s="324"/>
      <c r="L566" s="324"/>
      <c r="M566" s="324"/>
      <c r="N566" s="324"/>
      <c r="O566" s="324"/>
      <c r="P566" s="324"/>
      <c r="Q566" s="324"/>
      <c r="R566" s="324"/>
      <c r="S566" s="324"/>
      <c r="T566" s="324"/>
      <c r="U566" s="324"/>
      <c r="V566" s="324"/>
      <c r="W566" s="324"/>
      <c r="X566" s="324"/>
      <c r="Y566" s="324"/>
      <c r="Z566" s="324"/>
      <c r="AA566" s="324"/>
      <c r="AB566" s="324"/>
      <c r="AC566" s="324"/>
      <c r="AD566" s="324"/>
      <c r="AE566" s="324"/>
      <c r="AF566" s="324"/>
      <c r="AG566" s="324"/>
      <c r="AH566" s="324"/>
      <c r="AI566" s="324"/>
      <c r="AJ566" s="324"/>
      <c r="AK566" s="324"/>
      <c r="AL566" s="324"/>
      <c r="AM566" s="324"/>
      <c r="AN566" s="324"/>
      <c r="AO566" s="324"/>
      <c r="AP566" s="324"/>
      <c r="AQ566" s="324"/>
      <c r="AR566" s="324"/>
      <c r="AS566" s="324"/>
      <c r="AT566" s="324"/>
      <c r="AU566" s="324"/>
      <c r="AV566" s="324"/>
      <c r="AW566" s="324"/>
      <c r="AX566" s="324"/>
      <c r="AY566" s="324"/>
      <c r="AZ566" s="324"/>
      <c r="BA566" s="324"/>
      <c r="BB566" s="324"/>
      <c r="BC566" s="324"/>
      <c r="BD566" s="324"/>
      <c r="BE566" s="324"/>
      <c r="BF566" s="324"/>
      <c r="BG566" s="324"/>
      <c r="BH566" s="324"/>
      <c r="BI566" s="324"/>
      <c r="BJ566" s="324"/>
      <c r="BK566" s="324"/>
      <c r="BL566" s="324"/>
      <c r="BM566" s="324"/>
      <c r="BN566" s="324"/>
      <c r="BO566" s="324"/>
      <c r="BP566" s="324"/>
      <c r="BQ566" s="324"/>
      <c r="BR566" s="324"/>
      <c r="BS566" s="324"/>
      <c r="BT566" s="324"/>
      <c r="BU566" s="324"/>
      <c r="BV566" s="324"/>
      <c r="BW566" s="324"/>
      <c r="BX566" s="324"/>
      <c r="BY566" s="324"/>
      <c r="BZ566" s="324"/>
      <c r="CA566" s="324"/>
      <c r="CB566" s="324"/>
      <c r="CC566" s="324"/>
      <c r="CD566" s="324"/>
      <c r="CE566" s="324"/>
      <c r="CF566" s="324"/>
      <c r="CG566" s="324"/>
      <c r="CH566" s="324"/>
      <c r="CI566" s="324"/>
      <c r="CJ566" s="324"/>
      <c r="CK566" s="324"/>
    </row>
    <row r="567" spans="1:89" ht="30" hidden="1" x14ac:dyDescent="0.25">
      <c r="A567" s="16" t="s">
        <v>235</v>
      </c>
      <c r="B567" s="77"/>
      <c r="C567" s="110"/>
      <c r="D567" s="93"/>
      <c r="E567" s="93"/>
      <c r="F567" s="93"/>
      <c r="G567" s="324"/>
      <c r="H567" s="324"/>
      <c r="I567" s="324"/>
      <c r="J567" s="324"/>
      <c r="K567" s="324"/>
      <c r="L567" s="324"/>
      <c r="M567" s="324"/>
      <c r="N567" s="324"/>
      <c r="O567" s="324"/>
      <c r="P567" s="324"/>
      <c r="Q567" s="324"/>
      <c r="R567" s="324"/>
      <c r="S567" s="324"/>
      <c r="T567" s="324"/>
      <c r="U567" s="324"/>
      <c r="V567" s="324"/>
      <c r="W567" s="324"/>
      <c r="X567" s="324"/>
      <c r="Y567" s="324"/>
      <c r="Z567" s="324"/>
      <c r="AA567" s="324"/>
      <c r="AB567" s="324"/>
      <c r="AC567" s="324"/>
      <c r="AD567" s="324"/>
      <c r="AE567" s="324"/>
      <c r="AF567" s="324"/>
      <c r="AG567" s="324"/>
      <c r="AH567" s="324"/>
      <c r="AI567" s="324"/>
      <c r="AJ567" s="324"/>
      <c r="AK567" s="324"/>
      <c r="AL567" s="324"/>
      <c r="AM567" s="324"/>
      <c r="AN567" s="324"/>
      <c r="AO567" s="324"/>
      <c r="AP567" s="324"/>
      <c r="AQ567" s="324"/>
      <c r="AR567" s="324"/>
      <c r="AS567" s="324"/>
      <c r="AT567" s="324"/>
      <c r="AU567" s="324"/>
      <c r="AV567" s="324"/>
      <c r="AW567" s="324"/>
      <c r="AX567" s="324"/>
      <c r="AY567" s="324"/>
      <c r="AZ567" s="324"/>
      <c r="BA567" s="324"/>
      <c r="BB567" s="324"/>
      <c r="BC567" s="324"/>
      <c r="BD567" s="324"/>
      <c r="BE567" s="324"/>
      <c r="BF567" s="324"/>
      <c r="BG567" s="324"/>
      <c r="BH567" s="324"/>
      <c r="BI567" s="324"/>
      <c r="BJ567" s="324"/>
      <c r="BK567" s="324"/>
      <c r="BL567" s="324"/>
      <c r="BM567" s="324"/>
      <c r="BN567" s="324"/>
      <c r="BO567" s="324"/>
      <c r="BP567" s="324"/>
      <c r="BQ567" s="324"/>
      <c r="BR567" s="324"/>
      <c r="BS567" s="324"/>
      <c r="BT567" s="324"/>
      <c r="BU567" s="324"/>
      <c r="BV567" s="324"/>
      <c r="BW567" s="324"/>
      <c r="BX567" s="324"/>
      <c r="BY567" s="324"/>
      <c r="BZ567" s="324"/>
      <c r="CA567" s="324"/>
      <c r="CB567" s="324"/>
      <c r="CC567" s="324"/>
      <c r="CD567" s="324"/>
      <c r="CE567" s="324"/>
      <c r="CF567" s="324"/>
      <c r="CG567" s="324"/>
      <c r="CH567" s="324"/>
      <c r="CI567" s="324"/>
      <c r="CJ567" s="324"/>
      <c r="CK567" s="324"/>
    </row>
    <row r="568" spans="1:89" hidden="1" x14ac:dyDescent="0.25">
      <c r="A568" s="16" t="s">
        <v>236</v>
      </c>
      <c r="B568" s="6"/>
      <c r="C568" s="93"/>
      <c r="D568" s="93"/>
      <c r="E568" s="93"/>
      <c r="F568" s="93"/>
      <c r="G568" s="324"/>
      <c r="H568" s="324"/>
      <c r="I568" s="324"/>
      <c r="J568" s="324"/>
      <c r="K568" s="324"/>
      <c r="L568" s="324"/>
      <c r="M568" s="324"/>
      <c r="N568" s="324"/>
      <c r="O568" s="324"/>
      <c r="P568" s="324"/>
      <c r="Q568" s="324"/>
      <c r="R568" s="324"/>
      <c r="S568" s="324"/>
      <c r="T568" s="324"/>
      <c r="U568" s="324"/>
      <c r="V568" s="324"/>
      <c r="W568" s="324"/>
      <c r="X568" s="324"/>
      <c r="Y568" s="324"/>
      <c r="Z568" s="324"/>
      <c r="AA568" s="324"/>
      <c r="AB568" s="324"/>
      <c r="AC568" s="324"/>
      <c r="AD568" s="324"/>
      <c r="AE568" s="324"/>
      <c r="AF568" s="324"/>
      <c r="AG568" s="324"/>
      <c r="AH568" s="324"/>
      <c r="AI568" s="324"/>
      <c r="AJ568" s="324"/>
      <c r="AK568" s="324"/>
      <c r="AL568" s="324"/>
      <c r="AM568" s="324"/>
      <c r="AN568" s="324"/>
      <c r="AO568" s="324"/>
      <c r="AP568" s="324"/>
      <c r="AQ568" s="324"/>
      <c r="AR568" s="324"/>
      <c r="AS568" s="324"/>
      <c r="AT568" s="324"/>
      <c r="AU568" s="324"/>
      <c r="AV568" s="324"/>
      <c r="AW568" s="324"/>
      <c r="AX568" s="324"/>
      <c r="AY568" s="324"/>
      <c r="AZ568" s="324"/>
      <c r="BA568" s="324"/>
      <c r="BB568" s="324"/>
      <c r="BC568" s="324"/>
      <c r="BD568" s="324"/>
      <c r="BE568" s="324"/>
      <c r="BF568" s="324"/>
      <c r="BG568" s="324"/>
      <c r="BH568" s="324"/>
      <c r="BI568" s="324"/>
      <c r="BJ568" s="324"/>
      <c r="BK568" s="324"/>
      <c r="BL568" s="324"/>
      <c r="BM568" s="324"/>
      <c r="BN568" s="324"/>
      <c r="BO568" s="324"/>
      <c r="BP568" s="324"/>
      <c r="BQ568" s="324"/>
      <c r="BR568" s="324"/>
      <c r="BS568" s="324"/>
      <c r="BT568" s="324"/>
      <c r="BU568" s="324"/>
      <c r="BV568" s="324"/>
      <c r="BW568" s="324"/>
      <c r="BX568" s="324"/>
      <c r="BY568" s="324"/>
      <c r="BZ568" s="324"/>
      <c r="CA568" s="324"/>
      <c r="CB568" s="324"/>
      <c r="CC568" s="324"/>
      <c r="CD568" s="324"/>
      <c r="CE568" s="324"/>
      <c r="CF568" s="324"/>
      <c r="CG568" s="324"/>
      <c r="CH568" s="324"/>
      <c r="CI568" s="324"/>
      <c r="CJ568" s="324"/>
      <c r="CK568" s="324"/>
    </row>
    <row r="569" spans="1:89" hidden="1" x14ac:dyDescent="0.25">
      <c r="A569" s="16" t="s">
        <v>271</v>
      </c>
      <c r="B569" s="6"/>
      <c r="C569" s="93">
        <f>C570/3.8</f>
        <v>400</v>
      </c>
      <c r="D569" s="93"/>
      <c r="E569" s="93"/>
      <c r="F569" s="93"/>
      <c r="G569" s="324"/>
      <c r="H569" s="324"/>
      <c r="I569" s="324"/>
      <c r="J569" s="324"/>
      <c r="K569" s="324"/>
      <c r="L569" s="324"/>
      <c r="M569" s="324"/>
      <c r="N569" s="324"/>
      <c r="O569" s="324"/>
      <c r="P569" s="324"/>
      <c r="Q569" s="324"/>
      <c r="R569" s="324"/>
      <c r="S569" s="324"/>
      <c r="T569" s="324"/>
      <c r="U569" s="324"/>
      <c r="V569" s="324"/>
      <c r="W569" s="324"/>
      <c r="X569" s="324"/>
      <c r="Y569" s="324"/>
      <c r="Z569" s="324"/>
      <c r="AA569" s="324"/>
      <c r="AB569" s="324"/>
      <c r="AC569" s="324"/>
      <c r="AD569" s="324"/>
      <c r="AE569" s="324"/>
      <c r="AF569" s="324"/>
      <c r="AG569" s="324"/>
      <c r="AH569" s="324"/>
      <c r="AI569" s="324"/>
      <c r="AJ569" s="324"/>
      <c r="AK569" s="324"/>
      <c r="AL569" s="324"/>
      <c r="AM569" s="324"/>
      <c r="AN569" s="324"/>
      <c r="AO569" s="324"/>
      <c r="AP569" s="324"/>
      <c r="AQ569" s="324"/>
      <c r="AR569" s="324"/>
      <c r="AS569" s="324"/>
      <c r="AT569" s="324"/>
      <c r="AU569" s="324"/>
      <c r="AV569" s="324"/>
      <c r="AW569" s="324"/>
      <c r="AX569" s="324"/>
      <c r="AY569" s="324"/>
      <c r="AZ569" s="324"/>
      <c r="BA569" s="324"/>
      <c r="BB569" s="324"/>
      <c r="BC569" s="324"/>
      <c r="BD569" s="324"/>
      <c r="BE569" s="324"/>
      <c r="BF569" s="324"/>
      <c r="BG569" s="324"/>
      <c r="BH569" s="324"/>
      <c r="BI569" s="324"/>
      <c r="BJ569" s="324"/>
      <c r="BK569" s="324"/>
      <c r="BL569" s="324"/>
      <c r="BM569" s="324"/>
      <c r="BN569" s="324"/>
      <c r="BO569" s="324"/>
      <c r="BP569" s="324"/>
      <c r="BQ569" s="324"/>
      <c r="BR569" s="324"/>
      <c r="BS569" s="324"/>
      <c r="BT569" s="324"/>
      <c r="BU569" s="324"/>
      <c r="BV569" s="324"/>
      <c r="BW569" s="324"/>
      <c r="BX569" s="324"/>
      <c r="BY569" s="324"/>
      <c r="BZ569" s="324"/>
      <c r="CA569" s="324"/>
      <c r="CB569" s="324"/>
      <c r="CC569" s="324"/>
      <c r="CD569" s="324"/>
      <c r="CE569" s="324"/>
      <c r="CF569" s="324"/>
      <c r="CG569" s="324"/>
      <c r="CH569" s="324"/>
      <c r="CI569" s="324"/>
      <c r="CJ569" s="324"/>
      <c r="CK569" s="324"/>
    </row>
    <row r="570" spans="1:89" hidden="1" x14ac:dyDescent="0.25">
      <c r="A570" s="152" t="s">
        <v>282</v>
      </c>
      <c r="B570" s="6"/>
      <c r="C570" s="93">
        <v>1520</v>
      </c>
      <c r="D570" s="93"/>
      <c r="E570" s="93"/>
      <c r="F570" s="93"/>
      <c r="G570" s="324"/>
      <c r="H570" s="324"/>
      <c r="I570" s="324"/>
      <c r="J570" s="324"/>
      <c r="K570" s="324"/>
      <c r="L570" s="324"/>
      <c r="M570" s="324"/>
      <c r="N570" s="324"/>
      <c r="O570" s="324"/>
      <c r="P570" s="324"/>
      <c r="Q570" s="324"/>
      <c r="R570" s="324"/>
      <c r="S570" s="324"/>
      <c r="T570" s="324"/>
      <c r="U570" s="324"/>
      <c r="V570" s="324"/>
      <c r="W570" s="324"/>
      <c r="X570" s="324"/>
      <c r="Y570" s="324"/>
      <c r="Z570" s="324"/>
      <c r="AA570" s="324"/>
      <c r="AB570" s="324"/>
      <c r="AC570" s="324"/>
      <c r="AD570" s="324"/>
      <c r="AE570" s="324"/>
      <c r="AF570" s="324"/>
      <c r="AG570" s="324"/>
      <c r="AH570" s="324"/>
      <c r="AI570" s="324"/>
      <c r="AJ570" s="324"/>
      <c r="AK570" s="324"/>
      <c r="AL570" s="324"/>
      <c r="AM570" s="324"/>
      <c r="AN570" s="324"/>
      <c r="AO570" s="324"/>
      <c r="AP570" s="324"/>
      <c r="AQ570" s="324"/>
      <c r="AR570" s="324"/>
      <c r="AS570" s="324"/>
      <c r="AT570" s="324"/>
      <c r="AU570" s="324"/>
      <c r="AV570" s="324"/>
      <c r="AW570" s="324"/>
      <c r="AX570" s="324"/>
      <c r="AY570" s="324"/>
      <c r="AZ570" s="324"/>
      <c r="BA570" s="324"/>
      <c r="BB570" s="324"/>
      <c r="BC570" s="324"/>
      <c r="BD570" s="324"/>
      <c r="BE570" s="324"/>
      <c r="BF570" s="324"/>
      <c r="BG570" s="324"/>
      <c r="BH570" s="324"/>
      <c r="BI570" s="324"/>
      <c r="BJ570" s="324"/>
      <c r="BK570" s="324"/>
      <c r="BL570" s="324"/>
      <c r="BM570" s="324"/>
      <c r="BN570" s="324"/>
      <c r="BO570" s="324"/>
      <c r="BP570" s="324"/>
      <c r="BQ570" s="324"/>
      <c r="BR570" s="324"/>
      <c r="BS570" s="324"/>
      <c r="BT570" s="324"/>
      <c r="BU570" s="324"/>
      <c r="BV570" s="324"/>
      <c r="BW570" s="324"/>
      <c r="BX570" s="324"/>
      <c r="BY570" s="324"/>
      <c r="BZ570" s="324"/>
      <c r="CA570" s="324"/>
      <c r="CB570" s="324"/>
      <c r="CC570" s="324"/>
      <c r="CD570" s="324"/>
      <c r="CE570" s="324"/>
      <c r="CF570" s="324"/>
      <c r="CG570" s="324"/>
      <c r="CH570" s="324"/>
      <c r="CI570" s="324"/>
      <c r="CJ570" s="324"/>
      <c r="CK570" s="324"/>
    </row>
    <row r="571" spans="1:89" hidden="1" x14ac:dyDescent="0.25">
      <c r="A571" s="24" t="s">
        <v>144</v>
      </c>
      <c r="B571" s="6"/>
      <c r="C571" s="93">
        <f>C572/3.8/3.2</f>
        <v>20237.006578947367</v>
      </c>
      <c r="D571" s="93"/>
      <c r="E571" s="93"/>
      <c r="F571" s="93"/>
      <c r="G571" s="324"/>
      <c r="H571" s="324"/>
      <c r="I571" s="458"/>
      <c r="J571" s="324"/>
      <c r="K571" s="324"/>
      <c r="L571" s="324"/>
      <c r="M571" s="324"/>
      <c r="N571" s="324"/>
      <c r="O571" s="324"/>
      <c r="P571" s="324"/>
      <c r="Q571" s="324"/>
      <c r="R571" s="324"/>
      <c r="S571" s="324"/>
      <c r="T571" s="324"/>
      <c r="U571" s="324"/>
      <c r="V571" s="324"/>
      <c r="W571" s="324"/>
      <c r="X571" s="324"/>
      <c r="Y571" s="324"/>
      <c r="Z571" s="324"/>
      <c r="AA571" s="324"/>
      <c r="AB571" s="324"/>
      <c r="AC571" s="324"/>
      <c r="AD571" s="324"/>
      <c r="AE571" s="324"/>
      <c r="AF571" s="324"/>
      <c r="AG571" s="324"/>
      <c r="AH571" s="324"/>
      <c r="AI571" s="324"/>
      <c r="AJ571" s="324"/>
      <c r="AK571" s="324"/>
      <c r="AL571" s="324"/>
      <c r="AM571" s="324"/>
      <c r="AN571" s="324"/>
      <c r="AO571" s="324"/>
      <c r="AP571" s="324"/>
      <c r="AQ571" s="324"/>
      <c r="AR571" s="324"/>
      <c r="AS571" s="324"/>
      <c r="AT571" s="324"/>
      <c r="AU571" s="324"/>
      <c r="AV571" s="324"/>
      <c r="AW571" s="324"/>
      <c r="AX571" s="324"/>
      <c r="AY571" s="324"/>
      <c r="AZ571" s="324"/>
      <c r="BA571" s="324"/>
      <c r="BB571" s="324"/>
      <c r="BC571" s="324"/>
      <c r="BD571" s="324"/>
      <c r="BE571" s="324"/>
      <c r="BF571" s="324"/>
      <c r="BG571" s="324"/>
      <c r="BH571" s="324"/>
      <c r="BI571" s="324"/>
      <c r="BJ571" s="324"/>
      <c r="BK571" s="324"/>
      <c r="BL571" s="324"/>
      <c r="BM571" s="324"/>
      <c r="BN571" s="324"/>
      <c r="BO571" s="324"/>
      <c r="BP571" s="324"/>
      <c r="BQ571" s="324"/>
      <c r="BR571" s="324"/>
      <c r="BS571" s="324"/>
      <c r="BT571" s="324"/>
      <c r="BU571" s="324"/>
      <c r="BV571" s="324"/>
      <c r="BW571" s="324"/>
      <c r="BX571" s="324"/>
      <c r="BY571" s="324"/>
      <c r="BZ571" s="324"/>
      <c r="CA571" s="324"/>
      <c r="CB571" s="324"/>
      <c r="CC571" s="324"/>
      <c r="CD571" s="324"/>
      <c r="CE571" s="324"/>
      <c r="CF571" s="324"/>
      <c r="CG571" s="324"/>
      <c r="CH571" s="324"/>
      <c r="CI571" s="324"/>
      <c r="CJ571" s="324"/>
      <c r="CK571" s="324"/>
    </row>
    <row r="572" spans="1:89" hidden="1" x14ac:dyDescent="0.25">
      <c r="A572" s="152" t="s">
        <v>191</v>
      </c>
      <c r="B572" s="6"/>
      <c r="C572" s="93">
        <v>246082</v>
      </c>
      <c r="D572" s="93"/>
      <c r="E572" s="93"/>
      <c r="F572" s="93"/>
      <c r="G572" s="324"/>
      <c r="H572" s="324"/>
      <c r="I572" s="324"/>
      <c r="J572" s="324"/>
      <c r="K572" s="324"/>
      <c r="L572" s="324"/>
      <c r="M572" s="324"/>
      <c r="N572" s="324"/>
      <c r="O572" s="324"/>
      <c r="P572" s="324"/>
      <c r="Q572" s="324"/>
      <c r="R572" s="324"/>
      <c r="S572" s="324"/>
      <c r="T572" s="324"/>
      <c r="U572" s="324"/>
      <c r="V572" s="324"/>
      <c r="W572" s="324"/>
      <c r="X572" s="324"/>
      <c r="Y572" s="324"/>
      <c r="Z572" s="324"/>
      <c r="AA572" s="324"/>
      <c r="AB572" s="324"/>
      <c r="AC572" s="324"/>
      <c r="AD572" s="324"/>
      <c r="AE572" s="324"/>
      <c r="AF572" s="324"/>
      <c r="AG572" s="324"/>
      <c r="AH572" s="324"/>
      <c r="AI572" s="324"/>
      <c r="AJ572" s="324"/>
      <c r="AK572" s="324"/>
      <c r="AL572" s="324"/>
      <c r="AM572" s="324"/>
      <c r="AN572" s="324"/>
      <c r="AO572" s="324"/>
      <c r="AP572" s="324"/>
      <c r="AQ572" s="324"/>
      <c r="AR572" s="324"/>
      <c r="AS572" s="324"/>
      <c r="AT572" s="324"/>
      <c r="AU572" s="324"/>
      <c r="AV572" s="324"/>
      <c r="AW572" s="324"/>
      <c r="AX572" s="324"/>
      <c r="AY572" s="324"/>
      <c r="AZ572" s="324"/>
      <c r="BA572" s="324"/>
      <c r="BB572" s="324"/>
      <c r="BC572" s="324"/>
      <c r="BD572" s="324"/>
      <c r="BE572" s="324"/>
      <c r="BF572" s="324"/>
      <c r="BG572" s="324"/>
      <c r="BH572" s="324"/>
      <c r="BI572" s="324"/>
      <c r="BJ572" s="324"/>
      <c r="BK572" s="324"/>
      <c r="BL572" s="324"/>
      <c r="BM572" s="324"/>
      <c r="BN572" s="324"/>
      <c r="BO572" s="324"/>
      <c r="BP572" s="324"/>
      <c r="BQ572" s="324"/>
      <c r="BR572" s="324"/>
      <c r="BS572" s="324"/>
      <c r="BT572" s="324"/>
      <c r="BU572" s="324"/>
      <c r="BV572" s="324"/>
      <c r="BW572" s="324"/>
      <c r="BX572" s="324"/>
      <c r="BY572" s="324"/>
      <c r="BZ572" s="324"/>
      <c r="CA572" s="324"/>
      <c r="CB572" s="324"/>
      <c r="CC572" s="324"/>
      <c r="CD572" s="324"/>
      <c r="CE572" s="324"/>
      <c r="CF572" s="324"/>
      <c r="CG572" s="324"/>
      <c r="CH572" s="324"/>
      <c r="CI572" s="324"/>
      <c r="CJ572" s="324"/>
      <c r="CK572" s="324"/>
    </row>
    <row r="573" spans="1:89" ht="30" hidden="1" x14ac:dyDescent="0.25">
      <c r="A573" s="24" t="s">
        <v>145</v>
      </c>
      <c r="B573" s="6"/>
      <c r="C573" s="93"/>
      <c r="D573" s="93"/>
      <c r="E573" s="93"/>
      <c r="F573" s="93"/>
      <c r="G573" s="324"/>
      <c r="H573" s="324"/>
      <c r="I573" s="324"/>
      <c r="J573" s="324"/>
      <c r="K573" s="324"/>
      <c r="L573" s="324"/>
      <c r="M573" s="324"/>
      <c r="N573" s="324"/>
      <c r="O573" s="324"/>
      <c r="P573" s="324"/>
      <c r="Q573" s="324"/>
      <c r="R573" s="324"/>
      <c r="S573" s="324"/>
      <c r="T573" s="324"/>
      <c r="U573" s="324"/>
      <c r="V573" s="324"/>
      <c r="W573" s="324"/>
      <c r="X573" s="324"/>
      <c r="Y573" s="324"/>
      <c r="Z573" s="324"/>
      <c r="AA573" s="324"/>
      <c r="AB573" s="324"/>
      <c r="AC573" s="324"/>
      <c r="AD573" s="324"/>
      <c r="AE573" s="324"/>
      <c r="AF573" s="324"/>
      <c r="AG573" s="324"/>
      <c r="AH573" s="324"/>
      <c r="AI573" s="324"/>
      <c r="AJ573" s="324"/>
      <c r="AK573" s="324"/>
      <c r="AL573" s="324"/>
      <c r="AM573" s="324"/>
      <c r="AN573" s="324"/>
      <c r="AO573" s="324"/>
      <c r="AP573" s="324"/>
      <c r="AQ573" s="324"/>
      <c r="AR573" s="324"/>
      <c r="AS573" s="324"/>
      <c r="AT573" s="324"/>
      <c r="AU573" s="324"/>
      <c r="AV573" s="324"/>
      <c r="AW573" s="324"/>
      <c r="AX573" s="324"/>
      <c r="AY573" s="324"/>
      <c r="AZ573" s="324"/>
      <c r="BA573" s="324"/>
      <c r="BB573" s="324"/>
      <c r="BC573" s="324"/>
      <c r="BD573" s="324"/>
      <c r="BE573" s="324"/>
      <c r="BF573" s="324"/>
      <c r="BG573" s="324"/>
      <c r="BH573" s="324"/>
      <c r="BI573" s="324"/>
      <c r="BJ573" s="324"/>
      <c r="BK573" s="324"/>
      <c r="BL573" s="324"/>
      <c r="BM573" s="324"/>
      <c r="BN573" s="324"/>
      <c r="BO573" s="324"/>
      <c r="BP573" s="324"/>
      <c r="BQ573" s="324"/>
      <c r="BR573" s="324"/>
      <c r="BS573" s="324"/>
      <c r="BT573" s="324"/>
      <c r="BU573" s="324"/>
      <c r="BV573" s="324"/>
      <c r="BW573" s="324"/>
      <c r="BX573" s="324"/>
      <c r="BY573" s="324"/>
      <c r="BZ573" s="324"/>
      <c r="CA573" s="324"/>
      <c r="CB573" s="324"/>
      <c r="CC573" s="324"/>
      <c r="CD573" s="324"/>
      <c r="CE573" s="324"/>
      <c r="CF573" s="324"/>
      <c r="CG573" s="324"/>
      <c r="CH573" s="324"/>
      <c r="CI573" s="324"/>
      <c r="CJ573" s="324"/>
      <c r="CK573" s="324"/>
    </row>
    <row r="574" spans="1:89" hidden="1" x14ac:dyDescent="0.25">
      <c r="A574" s="153" t="s">
        <v>208</v>
      </c>
      <c r="B574" s="6"/>
      <c r="C574" s="93"/>
      <c r="D574" s="93"/>
      <c r="E574" s="93"/>
      <c r="F574" s="93"/>
      <c r="G574" s="324"/>
      <c r="H574" s="324"/>
      <c r="I574" s="324"/>
      <c r="J574" s="324"/>
      <c r="K574" s="324"/>
      <c r="L574" s="324"/>
      <c r="M574" s="324"/>
      <c r="N574" s="324"/>
      <c r="O574" s="324"/>
      <c r="P574" s="324"/>
      <c r="Q574" s="324"/>
      <c r="R574" s="324"/>
      <c r="S574" s="324"/>
      <c r="T574" s="324"/>
      <c r="U574" s="324"/>
      <c r="V574" s="324"/>
      <c r="W574" s="324"/>
      <c r="X574" s="324"/>
      <c r="Y574" s="324"/>
      <c r="Z574" s="324"/>
      <c r="AA574" s="324"/>
      <c r="AB574" s="324"/>
      <c r="AC574" s="324"/>
      <c r="AD574" s="324"/>
      <c r="AE574" s="324"/>
      <c r="AF574" s="324"/>
      <c r="AG574" s="324"/>
      <c r="AH574" s="324"/>
      <c r="AI574" s="324"/>
      <c r="AJ574" s="324"/>
      <c r="AK574" s="324"/>
      <c r="AL574" s="324"/>
      <c r="AM574" s="324"/>
      <c r="AN574" s="324"/>
      <c r="AO574" s="324"/>
      <c r="AP574" s="324"/>
      <c r="AQ574" s="324"/>
      <c r="AR574" s="324"/>
      <c r="AS574" s="324"/>
      <c r="AT574" s="324"/>
      <c r="AU574" s="324"/>
      <c r="AV574" s="324"/>
      <c r="AW574" s="324"/>
      <c r="AX574" s="324"/>
      <c r="AY574" s="324"/>
      <c r="AZ574" s="324"/>
      <c r="BA574" s="324"/>
      <c r="BB574" s="324"/>
      <c r="BC574" s="324"/>
      <c r="BD574" s="324"/>
      <c r="BE574" s="324"/>
      <c r="BF574" s="324"/>
      <c r="BG574" s="324"/>
      <c r="BH574" s="324"/>
      <c r="BI574" s="324"/>
      <c r="BJ574" s="324"/>
      <c r="BK574" s="324"/>
      <c r="BL574" s="324"/>
      <c r="BM574" s="324"/>
      <c r="BN574" s="324"/>
      <c r="BO574" s="324"/>
      <c r="BP574" s="324"/>
      <c r="BQ574" s="324"/>
      <c r="BR574" s="324"/>
      <c r="BS574" s="324"/>
      <c r="BT574" s="324"/>
      <c r="BU574" s="324"/>
      <c r="BV574" s="324"/>
      <c r="BW574" s="324"/>
      <c r="BX574" s="324"/>
      <c r="BY574" s="324"/>
      <c r="BZ574" s="324"/>
      <c r="CA574" s="324"/>
      <c r="CB574" s="324"/>
      <c r="CC574" s="324"/>
      <c r="CD574" s="324"/>
      <c r="CE574" s="324"/>
      <c r="CF574" s="324"/>
      <c r="CG574" s="324"/>
      <c r="CH574" s="324"/>
      <c r="CI574" s="324"/>
      <c r="CJ574" s="324"/>
      <c r="CK574" s="324"/>
    </row>
    <row r="575" spans="1:89" hidden="1" x14ac:dyDescent="0.25">
      <c r="A575" s="229" t="s">
        <v>268</v>
      </c>
      <c r="B575" s="6"/>
      <c r="C575" s="93"/>
      <c r="D575" s="93"/>
      <c r="E575" s="93"/>
      <c r="F575" s="93"/>
      <c r="G575" s="324"/>
      <c r="H575" s="324"/>
      <c r="I575" s="324"/>
      <c r="J575" s="324"/>
      <c r="K575" s="324"/>
      <c r="L575" s="324"/>
      <c r="M575" s="324"/>
      <c r="N575" s="324"/>
      <c r="O575" s="324"/>
      <c r="P575" s="324"/>
      <c r="Q575" s="324"/>
      <c r="R575" s="324"/>
      <c r="S575" s="324"/>
      <c r="T575" s="324"/>
      <c r="U575" s="324"/>
      <c r="V575" s="324"/>
      <c r="W575" s="324"/>
      <c r="X575" s="324"/>
      <c r="Y575" s="324"/>
      <c r="Z575" s="324"/>
      <c r="AA575" s="324"/>
      <c r="AB575" s="324"/>
      <c r="AC575" s="324"/>
      <c r="AD575" s="324"/>
      <c r="AE575" s="324"/>
      <c r="AF575" s="324"/>
      <c r="AG575" s="324"/>
      <c r="AH575" s="324"/>
      <c r="AI575" s="324"/>
      <c r="AJ575" s="324"/>
      <c r="AK575" s="324"/>
      <c r="AL575" s="324"/>
      <c r="AM575" s="324"/>
      <c r="AN575" s="324"/>
      <c r="AO575" s="324"/>
      <c r="AP575" s="324"/>
      <c r="AQ575" s="324"/>
      <c r="AR575" s="324"/>
      <c r="AS575" s="324"/>
      <c r="AT575" s="324"/>
      <c r="AU575" s="324"/>
      <c r="AV575" s="324"/>
      <c r="AW575" s="324"/>
      <c r="AX575" s="324"/>
      <c r="AY575" s="324"/>
      <c r="AZ575" s="324"/>
      <c r="BA575" s="324"/>
      <c r="BB575" s="324"/>
      <c r="BC575" s="324"/>
      <c r="BD575" s="324"/>
      <c r="BE575" s="324"/>
      <c r="BF575" s="324"/>
      <c r="BG575" s="324"/>
      <c r="BH575" s="324"/>
      <c r="BI575" s="324"/>
      <c r="BJ575" s="324"/>
      <c r="BK575" s="324"/>
      <c r="BL575" s="324"/>
      <c r="BM575" s="324"/>
      <c r="BN575" s="324"/>
      <c r="BO575" s="324"/>
      <c r="BP575" s="324"/>
      <c r="BQ575" s="324"/>
      <c r="BR575" s="324"/>
      <c r="BS575" s="324"/>
      <c r="BT575" s="324"/>
      <c r="BU575" s="324"/>
      <c r="BV575" s="324"/>
      <c r="BW575" s="324"/>
      <c r="BX575" s="324"/>
      <c r="BY575" s="324"/>
      <c r="BZ575" s="324"/>
      <c r="CA575" s="324"/>
      <c r="CB575" s="324"/>
      <c r="CC575" s="324"/>
      <c r="CD575" s="324"/>
      <c r="CE575" s="324"/>
      <c r="CF575" s="324"/>
      <c r="CG575" s="324"/>
      <c r="CH575" s="324"/>
      <c r="CI575" s="324"/>
      <c r="CJ575" s="324"/>
      <c r="CK575" s="324"/>
    </row>
    <row r="576" spans="1:89" hidden="1" x14ac:dyDescent="0.25">
      <c r="A576" s="17" t="s">
        <v>197</v>
      </c>
      <c r="B576" s="6"/>
      <c r="C576" s="78">
        <f>C548+ROUND(C571*3.2,0)+C573</f>
        <v>65158</v>
      </c>
      <c r="D576" s="93"/>
      <c r="E576" s="93"/>
      <c r="F576" s="93"/>
      <c r="G576" s="324"/>
      <c r="H576" s="324"/>
      <c r="I576" s="324"/>
      <c r="J576" s="324"/>
      <c r="K576" s="324"/>
      <c r="L576" s="324"/>
      <c r="M576" s="324"/>
      <c r="N576" s="324"/>
      <c r="O576" s="324"/>
      <c r="P576" s="324"/>
      <c r="Q576" s="324"/>
      <c r="R576" s="324"/>
      <c r="S576" s="324"/>
      <c r="T576" s="324"/>
      <c r="U576" s="324"/>
      <c r="V576" s="324"/>
      <c r="W576" s="324"/>
      <c r="X576" s="324"/>
      <c r="Y576" s="324"/>
      <c r="Z576" s="324"/>
      <c r="AA576" s="324"/>
      <c r="AB576" s="324"/>
      <c r="AC576" s="324"/>
      <c r="AD576" s="324"/>
      <c r="AE576" s="324"/>
      <c r="AF576" s="324"/>
      <c r="AG576" s="324"/>
      <c r="AH576" s="324"/>
      <c r="AI576" s="324"/>
      <c r="AJ576" s="324"/>
      <c r="AK576" s="324"/>
      <c r="AL576" s="324"/>
      <c r="AM576" s="324"/>
      <c r="AN576" s="324"/>
      <c r="AO576" s="324"/>
      <c r="AP576" s="324"/>
      <c r="AQ576" s="324"/>
      <c r="AR576" s="324"/>
      <c r="AS576" s="324"/>
      <c r="AT576" s="324"/>
      <c r="AU576" s="324"/>
      <c r="AV576" s="324"/>
      <c r="AW576" s="324"/>
      <c r="AX576" s="324"/>
      <c r="AY576" s="324"/>
      <c r="AZ576" s="324"/>
      <c r="BA576" s="324"/>
      <c r="BB576" s="324"/>
      <c r="BC576" s="324"/>
      <c r="BD576" s="324"/>
      <c r="BE576" s="324"/>
      <c r="BF576" s="324"/>
      <c r="BG576" s="324"/>
      <c r="BH576" s="324"/>
      <c r="BI576" s="324"/>
      <c r="BJ576" s="324"/>
      <c r="BK576" s="324"/>
      <c r="BL576" s="324"/>
      <c r="BM576" s="324"/>
      <c r="BN576" s="324"/>
      <c r="BO576" s="324"/>
      <c r="BP576" s="324"/>
      <c r="BQ576" s="324"/>
      <c r="BR576" s="324"/>
      <c r="BS576" s="324"/>
      <c r="BT576" s="324"/>
      <c r="BU576" s="324"/>
      <c r="BV576" s="324"/>
      <c r="BW576" s="324"/>
      <c r="BX576" s="324"/>
      <c r="BY576" s="324"/>
      <c r="BZ576" s="324"/>
      <c r="CA576" s="324"/>
      <c r="CB576" s="324"/>
      <c r="CC576" s="324"/>
      <c r="CD576" s="324"/>
      <c r="CE576" s="324"/>
      <c r="CF576" s="324"/>
      <c r="CG576" s="324"/>
      <c r="CH576" s="324"/>
      <c r="CI576" s="324"/>
      <c r="CJ576" s="324"/>
      <c r="CK576" s="324"/>
    </row>
    <row r="577" spans="1:89" ht="15.75" hidden="1" thickBot="1" x14ac:dyDescent="0.3">
      <c r="A577" s="500" t="s">
        <v>11</v>
      </c>
      <c r="B577" s="502"/>
      <c r="C577" s="502"/>
      <c r="D577" s="502"/>
      <c r="E577" s="502"/>
      <c r="F577" s="502"/>
      <c r="G577" s="324"/>
      <c r="H577" s="324"/>
      <c r="I577" s="324"/>
      <c r="J577" s="324"/>
      <c r="K577" s="324"/>
      <c r="L577" s="324"/>
      <c r="M577" s="324"/>
      <c r="N577" s="324"/>
      <c r="O577" s="324"/>
      <c r="P577" s="324"/>
      <c r="Q577" s="324"/>
      <c r="R577" s="324"/>
      <c r="S577" s="324"/>
      <c r="T577" s="324"/>
      <c r="U577" s="324"/>
      <c r="V577" s="324"/>
      <c r="W577" s="324"/>
      <c r="X577" s="324"/>
      <c r="Y577" s="324"/>
      <c r="Z577" s="324"/>
      <c r="AA577" s="324"/>
      <c r="AB577" s="324"/>
      <c r="AC577" s="324"/>
      <c r="AD577" s="324"/>
      <c r="AE577" s="324"/>
      <c r="AF577" s="324"/>
      <c r="AG577" s="324"/>
      <c r="AH577" s="324"/>
      <c r="AI577" s="324"/>
      <c r="AJ577" s="324"/>
      <c r="AK577" s="324"/>
      <c r="AL577" s="324"/>
      <c r="AM577" s="324"/>
      <c r="AN577" s="324"/>
      <c r="AO577" s="324"/>
      <c r="AP577" s="324"/>
      <c r="AQ577" s="324"/>
      <c r="AR577" s="324"/>
      <c r="AS577" s="324"/>
      <c r="AT577" s="324"/>
      <c r="AU577" s="324"/>
      <c r="AV577" s="324"/>
      <c r="AW577" s="324"/>
      <c r="AX577" s="324"/>
      <c r="AY577" s="324"/>
      <c r="AZ577" s="324"/>
      <c r="BA577" s="324"/>
      <c r="BB577" s="324"/>
      <c r="BC577" s="324"/>
      <c r="BD577" s="324"/>
      <c r="BE577" s="324"/>
      <c r="BF577" s="324"/>
      <c r="BG577" s="324"/>
      <c r="BH577" s="324"/>
      <c r="BI577" s="324"/>
      <c r="BJ577" s="324"/>
      <c r="BK577" s="324"/>
      <c r="BL577" s="324"/>
      <c r="BM577" s="324"/>
      <c r="BN577" s="324"/>
      <c r="BO577" s="324"/>
      <c r="BP577" s="324"/>
      <c r="BQ577" s="324"/>
      <c r="BR577" s="324"/>
      <c r="BS577" s="324"/>
      <c r="BT577" s="324"/>
      <c r="BU577" s="324"/>
      <c r="BV577" s="324"/>
      <c r="BW577" s="324"/>
      <c r="BX577" s="324"/>
      <c r="BY577" s="324"/>
      <c r="BZ577" s="324"/>
      <c r="CA577" s="324"/>
      <c r="CB577" s="324"/>
      <c r="CC577" s="324"/>
      <c r="CD577" s="324"/>
      <c r="CE577" s="324"/>
      <c r="CF577" s="324"/>
      <c r="CG577" s="324"/>
      <c r="CH577" s="324"/>
      <c r="CI577" s="324"/>
      <c r="CJ577" s="324"/>
      <c r="CK577" s="324"/>
    </row>
    <row r="578" spans="1:89" s="360" customFormat="1" x14ac:dyDescent="0.25">
      <c r="A578" s="404"/>
      <c r="B578" s="509"/>
      <c r="C578" s="236"/>
      <c r="D578" s="236"/>
      <c r="E578" s="236"/>
      <c r="F578" s="236"/>
      <c r="G578" s="324"/>
      <c r="H578" s="324"/>
      <c r="I578" s="324"/>
      <c r="J578" s="324"/>
      <c r="K578" s="324"/>
      <c r="L578" s="324"/>
      <c r="M578" s="324"/>
      <c r="N578" s="324"/>
      <c r="O578" s="324"/>
      <c r="P578" s="324"/>
      <c r="Q578" s="324"/>
      <c r="R578" s="324"/>
      <c r="S578" s="324"/>
      <c r="T578" s="324"/>
      <c r="U578" s="324"/>
      <c r="V578" s="324"/>
      <c r="W578" s="324"/>
      <c r="X578" s="324"/>
      <c r="Y578" s="324"/>
      <c r="Z578" s="324"/>
      <c r="AA578" s="324"/>
      <c r="AB578" s="324"/>
      <c r="AC578" s="324"/>
      <c r="AD578" s="324"/>
      <c r="AE578" s="324"/>
      <c r="AF578" s="324"/>
      <c r="AG578" s="324"/>
      <c r="AH578" s="324"/>
      <c r="AI578" s="324"/>
      <c r="AJ578" s="324"/>
      <c r="AK578" s="324"/>
      <c r="AL578" s="324"/>
      <c r="AM578" s="324"/>
      <c r="AN578" s="324"/>
      <c r="AO578" s="324"/>
      <c r="AP578" s="324"/>
      <c r="AQ578" s="324"/>
      <c r="AR578" s="324"/>
      <c r="AS578" s="324"/>
      <c r="AT578" s="324"/>
      <c r="AU578" s="324"/>
      <c r="AV578" s="324"/>
      <c r="AW578" s="324"/>
      <c r="AX578" s="324"/>
      <c r="AY578" s="324"/>
      <c r="AZ578" s="324"/>
      <c r="BA578" s="324"/>
      <c r="BB578" s="324"/>
      <c r="BC578" s="324"/>
      <c r="BD578" s="324"/>
      <c r="BE578" s="324"/>
      <c r="BF578" s="324"/>
      <c r="BG578" s="324"/>
      <c r="BH578" s="324"/>
      <c r="BI578" s="324"/>
      <c r="BJ578" s="324"/>
      <c r="BK578" s="324"/>
      <c r="BL578" s="324"/>
      <c r="BM578" s="324"/>
      <c r="BN578" s="324"/>
      <c r="BO578" s="324"/>
      <c r="BP578" s="324"/>
      <c r="BQ578" s="324"/>
      <c r="BR578" s="324"/>
      <c r="BS578" s="324"/>
      <c r="BT578" s="324"/>
      <c r="BU578" s="324"/>
      <c r="BV578" s="324"/>
      <c r="BW578" s="324"/>
      <c r="BX578" s="324"/>
      <c r="BY578" s="324"/>
      <c r="BZ578" s="324"/>
      <c r="CA578" s="324"/>
      <c r="CB578" s="324"/>
      <c r="CC578" s="324"/>
      <c r="CD578" s="324"/>
      <c r="CE578" s="324"/>
      <c r="CF578" s="324"/>
      <c r="CG578" s="324"/>
      <c r="CH578" s="324"/>
      <c r="CI578" s="324"/>
      <c r="CJ578" s="324"/>
      <c r="CK578" s="324"/>
    </row>
    <row r="579" spans="1:89" ht="15.75" x14ac:dyDescent="0.25">
      <c r="A579" s="322" t="s">
        <v>278</v>
      </c>
      <c r="B579" s="51"/>
      <c r="C579" s="93"/>
      <c r="D579" s="93"/>
      <c r="E579" s="93"/>
      <c r="F579" s="93"/>
      <c r="G579" s="324"/>
      <c r="H579" s="324"/>
      <c r="I579" s="324"/>
      <c r="J579" s="324"/>
      <c r="K579" s="324"/>
      <c r="L579" s="324"/>
      <c r="M579" s="324"/>
      <c r="N579" s="324"/>
      <c r="O579" s="324"/>
      <c r="P579" s="324"/>
      <c r="Q579" s="324"/>
      <c r="R579" s="324"/>
      <c r="S579" s="324"/>
      <c r="T579" s="324"/>
      <c r="U579" s="324"/>
      <c r="V579" s="324"/>
      <c r="W579" s="324"/>
      <c r="X579" s="324"/>
      <c r="Y579" s="324"/>
      <c r="Z579" s="324"/>
      <c r="AA579" s="324"/>
      <c r="AB579" s="324"/>
      <c r="AC579" s="324"/>
      <c r="AD579" s="324"/>
      <c r="AE579" s="324"/>
      <c r="AF579" s="324"/>
      <c r="AG579" s="324"/>
      <c r="AH579" s="324"/>
      <c r="AI579" s="324"/>
      <c r="AJ579" s="324"/>
      <c r="AK579" s="324"/>
      <c r="AL579" s="324"/>
      <c r="AM579" s="324"/>
      <c r="AN579" s="324"/>
      <c r="AO579" s="324"/>
      <c r="AP579" s="324"/>
      <c r="AQ579" s="324"/>
      <c r="AR579" s="324"/>
      <c r="AS579" s="324"/>
      <c r="AT579" s="324"/>
      <c r="AU579" s="324"/>
      <c r="AV579" s="324"/>
      <c r="AW579" s="324"/>
      <c r="AX579" s="324"/>
      <c r="AY579" s="324"/>
      <c r="AZ579" s="324"/>
      <c r="BA579" s="324"/>
      <c r="BB579" s="324"/>
      <c r="BC579" s="324"/>
      <c r="BD579" s="324"/>
      <c r="BE579" s="324"/>
      <c r="BF579" s="324"/>
      <c r="BG579" s="324"/>
      <c r="BH579" s="324"/>
      <c r="BI579" s="324"/>
      <c r="BJ579" s="324"/>
      <c r="BK579" s="324"/>
      <c r="BL579" s="324"/>
      <c r="BM579" s="324"/>
      <c r="BN579" s="324"/>
      <c r="BO579" s="324"/>
      <c r="BP579" s="324"/>
      <c r="BQ579" s="324"/>
      <c r="BR579" s="324"/>
      <c r="BS579" s="324"/>
      <c r="BT579" s="324"/>
      <c r="BU579" s="324"/>
      <c r="BV579" s="324"/>
      <c r="BW579" s="324"/>
      <c r="BX579" s="324"/>
      <c r="BY579" s="324"/>
      <c r="BZ579" s="324"/>
      <c r="CA579" s="324"/>
      <c r="CB579" s="324"/>
      <c r="CC579" s="324"/>
      <c r="CD579" s="324"/>
      <c r="CE579" s="324"/>
      <c r="CF579" s="324"/>
      <c r="CG579" s="324"/>
      <c r="CH579" s="324"/>
      <c r="CI579" s="324"/>
      <c r="CJ579" s="324"/>
      <c r="CK579" s="324"/>
    </row>
    <row r="580" spans="1:89" x14ac:dyDescent="0.25">
      <c r="A580" s="15" t="s">
        <v>198</v>
      </c>
      <c r="B580" s="6"/>
      <c r="C580" s="93"/>
      <c r="D580" s="93"/>
      <c r="E580" s="93"/>
      <c r="F580" s="93"/>
      <c r="G580" s="324"/>
      <c r="H580" s="324"/>
      <c r="I580" s="324"/>
      <c r="J580" s="324"/>
      <c r="K580" s="324"/>
      <c r="L580" s="324"/>
      <c r="M580" s="324"/>
      <c r="N580" s="324"/>
      <c r="O580" s="324"/>
      <c r="P580" s="324"/>
      <c r="Q580" s="324"/>
      <c r="R580" s="324"/>
      <c r="S580" s="324"/>
      <c r="T580" s="324"/>
      <c r="U580" s="324"/>
      <c r="V580" s="324"/>
      <c r="W580" s="324"/>
      <c r="X580" s="324"/>
      <c r="Y580" s="324"/>
      <c r="Z580" s="324"/>
      <c r="AA580" s="324"/>
      <c r="AB580" s="324"/>
      <c r="AC580" s="324"/>
      <c r="AD580" s="324"/>
      <c r="AE580" s="324"/>
      <c r="AF580" s="324"/>
      <c r="AG580" s="324"/>
      <c r="AH580" s="324"/>
      <c r="AI580" s="324"/>
      <c r="AJ580" s="324"/>
      <c r="AK580" s="324"/>
      <c r="AL580" s="324"/>
      <c r="AM580" s="324"/>
      <c r="AN580" s="324"/>
      <c r="AO580" s="324"/>
      <c r="AP580" s="324"/>
      <c r="AQ580" s="324"/>
      <c r="AR580" s="324"/>
      <c r="AS580" s="324"/>
      <c r="AT580" s="324"/>
      <c r="AU580" s="324"/>
      <c r="AV580" s="324"/>
      <c r="AW580" s="324"/>
      <c r="AX580" s="324"/>
      <c r="AY580" s="324"/>
      <c r="AZ580" s="324"/>
      <c r="BA580" s="324"/>
      <c r="BB580" s="324"/>
      <c r="BC580" s="324"/>
      <c r="BD580" s="324"/>
      <c r="BE580" s="324"/>
      <c r="BF580" s="324"/>
      <c r="BG580" s="324"/>
      <c r="BH580" s="324"/>
      <c r="BI580" s="324"/>
      <c r="BJ580" s="324"/>
      <c r="BK580" s="324"/>
      <c r="BL580" s="324"/>
      <c r="BM580" s="324"/>
      <c r="BN580" s="324"/>
      <c r="BO580" s="324"/>
      <c r="BP580" s="324"/>
      <c r="BQ580" s="324"/>
      <c r="BR580" s="324"/>
      <c r="BS580" s="324"/>
      <c r="BT580" s="324"/>
      <c r="BU580" s="324"/>
      <c r="BV580" s="324"/>
      <c r="BW580" s="324"/>
      <c r="BX580" s="324"/>
      <c r="BY580" s="324"/>
      <c r="BZ580" s="324"/>
      <c r="CA580" s="324"/>
      <c r="CB580" s="324"/>
      <c r="CC580" s="324"/>
      <c r="CD580" s="324"/>
      <c r="CE580" s="324"/>
      <c r="CF580" s="324"/>
      <c r="CG580" s="324"/>
      <c r="CH580" s="324"/>
      <c r="CI580" s="324"/>
      <c r="CJ580" s="324"/>
      <c r="CK580" s="324"/>
    </row>
    <row r="581" spans="1:89" x14ac:dyDescent="0.25">
      <c r="A581" s="16" t="s">
        <v>146</v>
      </c>
      <c r="B581" s="6"/>
      <c r="C581" s="93">
        <f>C582+C583+C590+C598+C599+C600+C601+C602</f>
        <v>3998.4210526315792</v>
      </c>
      <c r="D581" s="93"/>
      <c r="E581" s="93"/>
      <c r="F581" s="93"/>
      <c r="G581" s="324"/>
      <c r="H581" s="324"/>
      <c r="I581" s="324"/>
      <c r="J581" s="324"/>
      <c r="K581" s="324"/>
      <c r="L581" s="324"/>
      <c r="M581" s="324"/>
      <c r="N581" s="324"/>
      <c r="O581" s="324"/>
      <c r="P581" s="324"/>
      <c r="Q581" s="324"/>
      <c r="R581" s="324"/>
      <c r="S581" s="324"/>
      <c r="T581" s="324"/>
      <c r="U581" s="324"/>
      <c r="V581" s="324"/>
      <c r="W581" s="324"/>
      <c r="X581" s="324"/>
      <c r="Y581" s="324"/>
      <c r="Z581" s="324"/>
      <c r="AA581" s="324"/>
      <c r="AB581" s="324"/>
      <c r="AC581" s="324"/>
      <c r="AD581" s="324"/>
      <c r="AE581" s="324"/>
      <c r="AF581" s="324"/>
      <c r="AG581" s="324"/>
      <c r="AH581" s="324"/>
      <c r="AI581" s="324"/>
      <c r="AJ581" s="324"/>
      <c r="AK581" s="324"/>
      <c r="AL581" s="324"/>
      <c r="AM581" s="324"/>
      <c r="AN581" s="324"/>
      <c r="AO581" s="324"/>
      <c r="AP581" s="324"/>
      <c r="AQ581" s="324"/>
      <c r="AR581" s="324"/>
      <c r="AS581" s="324"/>
      <c r="AT581" s="324"/>
      <c r="AU581" s="324"/>
      <c r="AV581" s="324"/>
      <c r="AW581" s="324"/>
      <c r="AX581" s="324"/>
      <c r="AY581" s="324"/>
      <c r="AZ581" s="324"/>
      <c r="BA581" s="324"/>
      <c r="BB581" s="324"/>
      <c r="BC581" s="324"/>
      <c r="BD581" s="324"/>
      <c r="BE581" s="324"/>
      <c r="BF581" s="324"/>
      <c r="BG581" s="324"/>
      <c r="BH581" s="324"/>
      <c r="BI581" s="324"/>
      <c r="BJ581" s="324"/>
      <c r="BK581" s="324"/>
      <c r="BL581" s="324"/>
      <c r="BM581" s="324"/>
      <c r="BN581" s="324"/>
      <c r="BO581" s="324"/>
      <c r="BP581" s="324"/>
      <c r="BQ581" s="324"/>
      <c r="BR581" s="324"/>
      <c r="BS581" s="324"/>
      <c r="BT581" s="324"/>
      <c r="BU581" s="324"/>
      <c r="BV581" s="324"/>
      <c r="BW581" s="324"/>
      <c r="BX581" s="324"/>
      <c r="BY581" s="324"/>
      <c r="BZ581" s="324"/>
      <c r="CA581" s="324"/>
      <c r="CB581" s="324"/>
      <c r="CC581" s="324"/>
      <c r="CD581" s="324"/>
      <c r="CE581" s="324"/>
      <c r="CF581" s="324"/>
      <c r="CG581" s="324"/>
      <c r="CH581" s="324"/>
      <c r="CI581" s="324"/>
      <c r="CJ581" s="324"/>
      <c r="CK581" s="324"/>
    </row>
    <row r="582" spans="1:89" x14ac:dyDescent="0.25">
      <c r="A582" s="16" t="s">
        <v>192</v>
      </c>
      <c r="B582" s="6"/>
      <c r="C582" s="93"/>
      <c r="D582" s="93"/>
      <c r="E582" s="93"/>
      <c r="F582" s="93"/>
      <c r="G582" s="324"/>
      <c r="H582" s="324"/>
      <c r="I582" s="324"/>
      <c r="J582" s="324"/>
      <c r="K582" s="324"/>
      <c r="L582" s="324"/>
      <c r="M582" s="324"/>
      <c r="N582" s="324"/>
      <c r="O582" s="324"/>
      <c r="P582" s="324"/>
      <c r="Q582" s="324"/>
      <c r="R582" s="324"/>
      <c r="S582" s="324"/>
      <c r="T582" s="324"/>
      <c r="U582" s="324"/>
      <c r="V582" s="324"/>
      <c r="W582" s="324"/>
      <c r="X582" s="324"/>
      <c r="Y582" s="324"/>
      <c r="Z582" s="324"/>
      <c r="AA582" s="324"/>
      <c r="AB582" s="324"/>
      <c r="AC582" s="324"/>
      <c r="AD582" s="324"/>
      <c r="AE582" s="324"/>
      <c r="AF582" s="324"/>
      <c r="AG582" s="324"/>
      <c r="AH582" s="324"/>
      <c r="AI582" s="324"/>
      <c r="AJ582" s="324"/>
      <c r="AK582" s="324"/>
      <c r="AL582" s="324"/>
      <c r="AM582" s="324"/>
      <c r="AN582" s="324"/>
      <c r="AO582" s="324"/>
      <c r="AP582" s="324"/>
      <c r="AQ582" s="324"/>
      <c r="AR582" s="324"/>
      <c r="AS582" s="324"/>
      <c r="AT582" s="324"/>
      <c r="AU582" s="324"/>
      <c r="AV582" s="324"/>
      <c r="AW582" s="324"/>
      <c r="AX582" s="324"/>
      <c r="AY582" s="324"/>
      <c r="AZ582" s="324"/>
      <c r="BA582" s="324"/>
      <c r="BB582" s="324"/>
      <c r="BC582" s="324"/>
      <c r="BD582" s="324"/>
      <c r="BE582" s="324"/>
      <c r="BF582" s="324"/>
      <c r="BG582" s="324"/>
      <c r="BH582" s="324"/>
      <c r="BI582" s="324"/>
      <c r="BJ582" s="324"/>
      <c r="BK582" s="324"/>
      <c r="BL582" s="324"/>
      <c r="BM582" s="324"/>
      <c r="BN582" s="324"/>
      <c r="BO582" s="324"/>
      <c r="BP582" s="324"/>
      <c r="BQ582" s="324"/>
      <c r="BR582" s="324"/>
      <c r="BS582" s="324"/>
      <c r="BT582" s="324"/>
      <c r="BU582" s="324"/>
      <c r="BV582" s="324"/>
      <c r="BW582" s="324"/>
      <c r="BX582" s="324"/>
      <c r="BY582" s="324"/>
      <c r="BZ582" s="324"/>
      <c r="CA582" s="324"/>
      <c r="CB582" s="324"/>
      <c r="CC582" s="324"/>
      <c r="CD582" s="324"/>
      <c r="CE582" s="324"/>
      <c r="CF582" s="324"/>
      <c r="CG582" s="324"/>
      <c r="CH582" s="324"/>
      <c r="CI582" s="324"/>
      <c r="CJ582" s="324"/>
      <c r="CK582" s="324"/>
    </row>
    <row r="583" spans="1:89" ht="30" x14ac:dyDescent="0.25">
      <c r="A583" s="16" t="s">
        <v>193</v>
      </c>
      <c r="B583" s="77"/>
      <c r="C583" s="110">
        <f>C584+C585+C586+C588</f>
        <v>0</v>
      </c>
      <c r="D583" s="93"/>
      <c r="E583" s="93"/>
      <c r="F583" s="93"/>
      <c r="G583" s="324"/>
      <c r="H583" s="324"/>
      <c r="I583" s="324"/>
      <c r="J583" s="324"/>
      <c r="K583" s="324"/>
      <c r="L583" s="324"/>
      <c r="M583" s="324"/>
      <c r="N583" s="324"/>
      <c r="O583" s="324"/>
      <c r="P583" s="324"/>
      <c r="Q583" s="324"/>
      <c r="R583" s="324"/>
      <c r="S583" s="324"/>
      <c r="T583" s="324"/>
      <c r="U583" s="324"/>
      <c r="V583" s="324"/>
      <c r="W583" s="324"/>
      <c r="X583" s="324"/>
      <c r="Y583" s="324"/>
      <c r="Z583" s="324"/>
      <c r="AA583" s="324"/>
      <c r="AB583" s="324"/>
      <c r="AC583" s="324"/>
      <c r="AD583" s="324"/>
      <c r="AE583" s="324"/>
      <c r="AF583" s="324"/>
      <c r="AG583" s="324"/>
      <c r="AH583" s="324"/>
      <c r="AI583" s="324"/>
      <c r="AJ583" s="324"/>
      <c r="AK583" s="324"/>
      <c r="AL583" s="324"/>
      <c r="AM583" s="324"/>
      <c r="AN583" s="324"/>
      <c r="AO583" s="324"/>
      <c r="AP583" s="324"/>
      <c r="AQ583" s="324"/>
      <c r="AR583" s="324"/>
      <c r="AS583" s="324"/>
      <c r="AT583" s="324"/>
      <c r="AU583" s="324"/>
      <c r="AV583" s="324"/>
      <c r="AW583" s="324"/>
      <c r="AX583" s="324"/>
      <c r="AY583" s="324"/>
      <c r="AZ583" s="324"/>
      <c r="BA583" s="324"/>
      <c r="BB583" s="324"/>
      <c r="BC583" s="324"/>
      <c r="BD583" s="324"/>
      <c r="BE583" s="324"/>
      <c r="BF583" s="324"/>
      <c r="BG583" s="324"/>
      <c r="BH583" s="324"/>
      <c r="BI583" s="324"/>
      <c r="BJ583" s="324"/>
      <c r="BK583" s="324"/>
      <c r="BL583" s="324"/>
      <c r="BM583" s="324"/>
      <c r="BN583" s="324"/>
      <c r="BO583" s="324"/>
      <c r="BP583" s="324"/>
      <c r="BQ583" s="324"/>
      <c r="BR583" s="324"/>
      <c r="BS583" s="324"/>
      <c r="BT583" s="324"/>
      <c r="BU583" s="324"/>
      <c r="BV583" s="324"/>
      <c r="BW583" s="324"/>
      <c r="BX583" s="324"/>
      <c r="BY583" s="324"/>
      <c r="BZ583" s="324"/>
      <c r="CA583" s="324"/>
      <c r="CB583" s="324"/>
      <c r="CC583" s="324"/>
      <c r="CD583" s="324"/>
      <c r="CE583" s="324"/>
      <c r="CF583" s="324"/>
      <c r="CG583" s="324"/>
      <c r="CH583" s="324"/>
      <c r="CI583" s="324"/>
      <c r="CJ583" s="324"/>
      <c r="CK583" s="324"/>
    </row>
    <row r="584" spans="1:89" ht="30" x14ac:dyDescent="0.25">
      <c r="A584" s="16" t="s">
        <v>194</v>
      </c>
      <c r="B584" s="77"/>
      <c r="C584" s="110"/>
      <c r="D584" s="93"/>
      <c r="E584" s="93"/>
      <c r="F584" s="93"/>
      <c r="G584" s="324"/>
      <c r="H584" s="324"/>
      <c r="I584" s="324"/>
      <c r="J584" s="324"/>
      <c r="K584" s="324"/>
      <c r="L584" s="324"/>
      <c r="M584" s="324"/>
      <c r="N584" s="324"/>
      <c r="O584" s="324"/>
      <c r="P584" s="324"/>
      <c r="Q584" s="324"/>
      <c r="R584" s="324"/>
      <c r="S584" s="324"/>
      <c r="T584" s="324"/>
      <c r="U584" s="324"/>
      <c r="V584" s="324"/>
      <c r="W584" s="324"/>
      <c r="X584" s="324"/>
      <c r="Y584" s="324"/>
      <c r="Z584" s="324"/>
      <c r="AA584" s="324"/>
      <c r="AB584" s="324"/>
      <c r="AC584" s="324"/>
      <c r="AD584" s="324"/>
      <c r="AE584" s="324"/>
      <c r="AF584" s="324"/>
      <c r="AG584" s="324"/>
      <c r="AH584" s="324"/>
      <c r="AI584" s="324"/>
      <c r="AJ584" s="324"/>
      <c r="AK584" s="324"/>
      <c r="AL584" s="324"/>
      <c r="AM584" s="324"/>
      <c r="AN584" s="324"/>
      <c r="AO584" s="324"/>
      <c r="AP584" s="324"/>
      <c r="AQ584" s="324"/>
      <c r="AR584" s="324"/>
      <c r="AS584" s="324"/>
      <c r="AT584" s="324"/>
      <c r="AU584" s="324"/>
      <c r="AV584" s="324"/>
      <c r="AW584" s="324"/>
      <c r="AX584" s="324"/>
      <c r="AY584" s="324"/>
      <c r="AZ584" s="324"/>
      <c r="BA584" s="324"/>
      <c r="BB584" s="324"/>
      <c r="BC584" s="324"/>
      <c r="BD584" s="324"/>
      <c r="BE584" s="324"/>
      <c r="BF584" s="324"/>
      <c r="BG584" s="324"/>
      <c r="BH584" s="324"/>
      <c r="BI584" s="324"/>
      <c r="BJ584" s="324"/>
      <c r="BK584" s="324"/>
      <c r="BL584" s="324"/>
      <c r="BM584" s="324"/>
      <c r="BN584" s="324"/>
      <c r="BO584" s="324"/>
      <c r="BP584" s="324"/>
      <c r="BQ584" s="324"/>
      <c r="BR584" s="324"/>
      <c r="BS584" s="324"/>
      <c r="BT584" s="324"/>
      <c r="BU584" s="324"/>
      <c r="BV584" s="324"/>
      <c r="BW584" s="324"/>
      <c r="BX584" s="324"/>
      <c r="BY584" s="324"/>
      <c r="BZ584" s="324"/>
      <c r="CA584" s="324"/>
      <c r="CB584" s="324"/>
      <c r="CC584" s="324"/>
      <c r="CD584" s="324"/>
      <c r="CE584" s="324"/>
      <c r="CF584" s="324"/>
      <c r="CG584" s="324"/>
      <c r="CH584" s="324"/>
      <c r="CI584" s="324"/>
      <c r="CJ584" s="324"/>
      <c r="CK584" s="324"/>
    </row>
    <row r="585" spans="1:89" ht="30" x14ac:dyDescent="0.25">
      <c r="A585" s="16" t="s">
        <v>195</v>
      </c>
      <c r="B585" s="77"/>
      <c r="C585" s="110"/>
      <c r="D585" s="93"/>
      <c r="E585" s="93"/>
      <c r="F585" s="93"/>
      <c r="G585" s="324"/>
      <c r="H585" s="324"/>
      <c r="I585" s="324"/>
      <c r="J585" s="324"/>
      <c r="K585" s="324"/>
      <c r="L585" s="324"/>
      <c r="M585" s="324"/>
      <c r="N585" s="324"/>
      <c r="O585" s="324"/>
      <c r="P585" s="324"/>
      <c r="Q585" s="324"/>
      <c r="R585" s="324"/>
      <c r="S585" s="324"/>
      <c r="T585" s="324"/>
      <c r="U585" s="324"/>
      <c r="V585" s="324"/>
      <c r="W585" s="324"/>
      <c r="X585" s="324"/>
      <c r="Y585" s="324"/>
      <c r="Z585" s="324"/>
      <c r="AA585" s="324"/>
      <c r="AB585" s="324"/>
      <c r="AC585" s="324"/>
      <c r="AD585" s="324"/>
      <c r="AE585" s="324"/>
      <c r="AF585" s="324"/>
      <c r="AG585" s="324"/>
      <c r="AH585" s="324"/>
      <c r="AI585" s="324"/>
      <c r="AJ585" s="324"/>
      <c r="AK585" s="324"/>
      <c r="AL585" s="324"/>
      <c r="AM585" s="324"/>
      <c r="AN585" s="324"/>
      <c r="AO585" s="324"/>
      <c r="AP585" s="324"/>
      <c r="AQ585" s="324"/>
      <c r="AR585" s="324"/>
      <c r="AS585" s="324"/>
      <c r="AT585" s="324"/>
      <c r="AU585" s="324"/>
      <c r="AV585" s="324"/>
      <c r="AW585" s="324"/>
      <c r="AX585" s="324"/>
      <c r="AY585" s="324"/>
      <c r="AZ585" s="324"/>
      <c r="BA585" s="324"/>
      <c r="BB585" s="324"/>
      <c r="BC585" s="324"/>
      <c r="BD585" s="324"/>
      <c r="BE585" s="324"/>
      <c r="BF585" s="324"/>
      <c r="BG585" s="324"/>
      <c r="BH585" s="324"/>
      <c r="BI585" s="324"/>
      <c r="BJ585" s="324"/>
      <c r="BK585" s="324"/>
      <c r="BL585" s="324"/>
      <c r="BM585" s="324"/>
      <c r="BN585" s="324"/>
      <c r="BO585" s="324"/>
      <c r="BP585" s="324"/>
      <c r="BQ585" s="324"/>
      <c r="BR585" s="324"/>
      <c r="BS585" s="324"/>
      <c r="BT585" s="324"/>
      <c r="BU585" s="324"/>
      <c r="BV585" s="324"/>
      <c r="BW585" s="324"/>
      <c r="BX585" s="324"/>
      <c r="BY585" s="324"/>
      <c r="BZ585" s="324"/>
      <c r="CA585" s="324"/>
      <c r="CB585" s="324"/>
      <c r="CC585" s="324"/>
      <c r="CD585" s="324"/>
      <c r="CE585" s="324"/>
      <c r="CF585" s="324"/>
      <c r="CG585" s="324"/>
      <c r="CH585" s="324"/>
      <c r="CI585" s="324"/>
      <c r="CJ585" s="324"/>
      <c r="CK585" s="324"/>
    </row>
    <row r="586" spans="1:89" ht="45" x14ac:dyDescent="0.25">
      <c r="A586" s="16" t="s">
        <v>262</v>
      </c>
      <c r="B586" s="77"/>
      <c r="C586" s="110"/>
      <c r="D586" s="93"/>
      <c r="E586" s="93"/>
      <c r="F586" s="93"/>
      <c r="G586" s="324"/>
      <c r="H586" s="324"/>
      <c r="I586" s="324"/>
      <c r="J586" s="324"/>
      <c r="K586" s="324"/>
      <c r="L586" s="324"/>
      <c r="M586" s="324"/>
      <c r="N586" s="324"/>
      <c r="O586" s="324"/>
      <c r="P586" s="324"/>
      <c r="Q586" s="324"/>
      <c r="R586" s="324"/>
      <c r="S586" s="324"/>
      <c r="T586" s="324"/>
      <c r="U586" s="324"/>
      <c r="V586" s="324"/>
      <c r="W586" s="324"/>
      <c r="X586" s="324"/>
      <c r="Y586" s="324"/>
      <c r="Z586" s="324"/>
      <c r="AA586" s="324"/>
      <c r="AB586" s="324"/>
      <c r="AC586" s="324"/>
      <c r="AD586" s="324"/>
      <c r="AE586" s="324"/>
      <c r="AF586" s="324"/>
      <c r="AG586" s="324"/>
      <c r="AH586" s="324"/>
      <c r="AI586" s="324"/>
      <c r="AJ586" s="324"/>
      <c r="AK586" s="324"/>
      <c r="AL586" s="324"/>
      <c r="AM586" s="324"/>
      <c r="AN586" s="324"/>
      <c r="AO586" s="324"/>
      <c r="AP586" s="324"/>
      <c r="AQ586" s="324"/>
      <c r="AR586" s="324"/>
      <c r="AS586" s="324"/>
      <c r="AT586" s="324"/>
      <c r="AU586" s="324"/>
      <c r="AV586" s="324"/>
      <c r="AW586" s="324"/>
      <c r="AX586" s="324"/>
      <c r="AY586" s="324"/>
      <c r="AZ586" s="324"/>
      <c r="BA586" s="324"/>
      <c r="BB586" s="324"/>
      <c r="BC586" s="324"/>
      <c r="BD586" s="324"/>
      <c r="BE586" s="324"/>
      <c r="BF586" s="324"/>
      <c r="BG586" s="324"/>
      <c r="BH586" s="324"/>
      <c r="BI586" s="324"/>
      <c r="BJ586" s="324"/>
      <c r="BK586" s="324"/>
      <c r="BL586" s="324"/>
      <c r="BM586" s="324"/>
      <c r="BN586" s="324"/>
      <c r="BO586" s="324"/>
      <c r="BP586" s="324"/>
      <c r="BQ586" s="324"/>
      <c r="BR586" s="324"/>
      <c r="BS586" s="324"/>
      <c r="BT586" s="324"/>
      <c r="BU586" s="324"/>
      <c r="BV586" s="324"/>
      <c r="BW586" s="324"/>
      <c r="BX586" s="324"/>
      <c r="BY586" s="324"/>
      <c r="BZ586" s="324"/>
      <c r="CA586" s="324"/>
      <c r="CB586" s="324"/>
      <c r="CC586" s="324"/>
      <c r="CD586" s="324"/>
      <c r="CE586" s="324"/>
      <c r="CF586" s="324"/>
      <c r="CG586" s="324"/>
      <c r="CH586" s="324"/>
      <c r="CI586" s="324"/>
      <c r="CJ586" s="324"/>
      <c r="CK586" s="324"/>
    </row>
    <row r="587" spans="1:89" x14ac:dyDescent="0.25">
      <c r="A587" s="197" t="s">
        <v>263</v>
      </c>
      <c r="B587" s="77"/>
      <c r="C587" s="110"/>
      <c r="D587" s="93"/>
      <c r="E587" s="93"/>
      <c r="F587" s="93"/>
      <c r="G587" s="324"/>
      <c r="H587" s="324"/>
      <c r="I587" s="324"/>
      <c r="J587" s="324"/>
      <c r="K587" s="324"/>
      <c r="L587" s="324"/>
      <c r="M587" s="324"/>
      <c r="N587" s="324"/>
      <c r="O587" s="324"/>
      <c r="P587" s="324"/>
      <c r="Q587" s="324"/>
      <c r="R587" s="324"/>
      <c r="S587" s="324"/>
      <c r="T587" s="324"/>
      <c r="U587" s="324"/>
      <c r="V587" s="324"/>
      <c r="W587" s="324"/>
      <c r="X587" s="324"/>
      <c r="Y587" s="324"/>
      <c r="Z587" s="324"/>
      <c r="AA587" s="324"/>
      <c r="AB587" s="324"/>
      <c r="AC587" s="324"/>
      <c r="AD587" s="324"/>
      <c r="AE587" s="324"/>
      <c r="AF587" s="324"/>
      <c r="AG587" s="324"/>
      <c r="AH587" s="324"/>
      <c r="AI587" s="324"/>
      <c r="AJ587" s="324"/>
      <c r="AK587" s="324"/>
      <c r="AL587" s="324"/>
      <c r="AM587" s="324"/>
      <c r="AN587" s="324"/>
      <c r="AO587" s="324"/>
      <c r="AP587" s="324"/>
      <c r="AQ587" s="324"/>
      <c r="AR587" s="324"/>
      <c r="AS587" s="324"/>
      <c r="AT587" s="324"/>
      <c r="AU587" s="324"/>
      <c r="AV587" s="324"/>
      <c r="AW587" s="324"/>
      <c r="AX587" s="324"/>
      <c r="AY587" s="324"/>
      <c r="AZ587" s="324"/>
      <c r="BA587" s="324"/>
      <c r="BB587" s="324"/>
      <c r="BC587" s="324"/>
      <c r="BD587" s="324"/>
      <c r="BE587" s="324"/>
      <c r="BF587" s="324"/>
      <c r="BG587" s="324"/>
      <c r="BH587" s="324"/>
      <c r="BI587" s="324"/>
      <c r="BJ587" s="324"/>
      <c r="BK587" s="324"/>
      <c r="BL587" s="324"/>
      <c r="BM587" s="324"/>
      <c r="BN587" s="324"/>
      <c r="BO587" s="324"/>
      <c r="BP587" s="324"/>
      <c r="BQ587" s="324"/>
      <c r="BR587" s="324"/>
      <c r="BS587" s="324"/>
      <c r="BT587" s="324"/>
      <c r="BU587" s="324"/>
      <c r="BV587" s="324"/>
      <c r="BW587" s="324"/>
      <c r="BX587" s="324"/>
      <c r="BY587" s="324"/>
      <c r="BZ587" s="324"/>
      <c r="CA587" s="324"/>
      <c r="CB587" s="324"/>
      <c r="CC587" s="324"/>
      <c r="CD587" s="324"/>
      <c r="CE587" s="324"/>
      <c r="CF587" s="324"/>
      <c r="CG587" s="324"/>
      <c r="CH587" s="324"/>
      <c r="CI587" s="324"/>
      <c r="CJ587" s="324"/>
      <c r="CK587" s="324"/>
    </row>
    <row r="588" spans="1:89" ht="30" x14ac:dyDescent="0.25">
      <c r="A588" s="16" t="s">
        <v>264</v>
      </c>
      <c r="B588" s="77"/>
      <c r="C588" s="110"/>
      <c r="D588" s="93"/>
      <c r="E588" s="93"/>
      <c r="F588" s="93"/>
      <c r="G588" s="324"/>
      <c r="H588" s="324"/>
      <c r="I588" s="324"/>
      <c r="J588" s="324"/>
      <c r="K588" s="324"/>
      <c r="L588" s="324"/>
      <c r="M588" s="324"/>
      <c r="N588" s="324"/>
      <c r="O588" s="324"/>
      <c r="P588" s="324"/>
      <c r="Q588" s="324"/>
      <c r="R588" s="324"/>
      <c r="S588" s="324"/>
      <c r="T588" s="324"/>
      <c r="U588" s="324"/>
      <c r="V588" s="324"/>
      <c r="W588" s="324"/>
      <c r="X588" s="324"/>
      <c r="Y588" s="324"/>
      <c r="Z588" s="324"/>
      <c r="AA588" s="324"/>
      <c r="AB588" s="324"/>
      <c r="AC588" s="324"/>
      <c r="AD588" s="324"/>
      <c r="AE588" s="324"/>
      <c r="AF588" s="324"/>
      <c r="AG588" s="324"/>
      <c r="AH588" s="324"/>
      <c r="AI588" s="324"/>
      <c r="AJ588" s="324"/>
      <c r="AK588" s="324"/>
      <c r="AL588" s="324"/>
      <c r="AM588" s="324"/>
      <c r="AN588" s="324"/>
      <c r="AO588" s="324"/>
      <c r="AP588" s="324"/>
      <c r="AQ588" s="324"/>
      <c r="AR588" s="324"/>
      <c r="AS588" s="324"/>
      <c r="AT588" s="324"/>
      <c r="AU588" s="324"/>
      <c r="AV588" s="324"/>
      <c r="AW588" s="324"/>
      <c r="AX588" s="324"/>
      <c r="AY588" s="324"/>
      <c r="AZ588" s="324"/>
      <c r="BA588" s="324"/>
      <c r="BB588" s="324"/>
      <c r="BC588" s="324"/>
      <c r="BD588" s="324"/>
      <c r="BE588" s="324"/>
      <c r="BF588" s="324"/>
      <c r="BG588" s="324"/>
      <c r="BH588" s="324"/>
      <c r="BI588" s="324"/>
      <c r="BJ588" s="324"/>
      <c r="BK588" s="324"/>
      <c r="BL588" s="324"/>
      <c r="BM588" s="324"/>
      <c r="BN588" s="324"/>
      <c r="BO588" s="324"/>
      <c r="BP588" s="324"/>
      <c r="BQ588" s="324"/>
      <c r="BR588" s="324"/>
      <c r="BS588" s="324"/>
      <c r="BT588" s="324"/>
      <c r="BU588" s="324"/>
      <c r="BV588" s="324"/>
      <c r="BW588" s="324"/>
      <c r="BX588" s="324"/>
      <c r="BY588" s="324"/>
      <c r="BZ588" s="324"/>
      <c r="CA588" s="324"/>
      <c r="CB588" s="324"/>
      <c r="CC588" s="324"/>
      <c r="CD588" s="324"/>
      <c r="CE588" s="324"/>
      <c r="CF588" s="324"/>
      <c r="CG588" s="324"/>
      <c r="CH588" s="324"/>
      <c r="CI588" s="324"/>
      <c r="CJ588" s="324"/>
      <c r="CK588" s="324"/>
    </row>
    <row r="589" spans="1:89" x14ac:dyDescent="0.25">
      <c r="A589" s="197" t="s">
        <v>263</v>
      </c>
      <c r="B589" s="77"/>
      <c r="C589" s="110"/>
      <c r="D589" s="93"/>
      <c r="E589" s="93"/>
      <c r="F589" s="93"/>
      <c r="G589" s="324"/>
      <c r="H589" s="324"/>
      <c r="I589" s="324"/>
      <c r="J589" s="324"/>
      <c r="K589" s="324"/>
      <c r="L589" s="324"/>
      <c r="M589" s="324"/>
      <c r="N589" s="324"/>
      <c r="O589" s="324"/>
      <c r="P589" s="324"/>
      <c r="Q589" s="324"/>
      <c r="R589" s="324"/>
      <c r="S589" s="324"/>
      <c r="T589" s="324"/>
      <c r="U589" s="324"/>
      <c r="V589" s="324"/>
      <c r="W589" s="324"/>
      <c r="X589" s="324"/>
      <c r="Y589" s="324"/>
      <c r="Z589" s="324"/>
      <c r="AA589" s="324"/>
      <c r="AB589" s="324"/>
      <c r="AC589" s="324"/>
      <c r="AD589" s="324"/>
      <c r="AE589" s="324"/>
      <c r="AF589" s="324"/>
      <c r="AG589" s="324"/>
      <c r="AH589" s="324"/>
      <c r="AI589" s="324"/>
      <c r="AJ589" s="324"/>
      <c r="AK589" s="324"/>
      <c r="AL589" s="324"/>
      <c r="AM589" s="324"/>
      <c r="AN589" s="324"/>
      <c r="AO589" s="324"/>
      <c r="AP589" s="324"/>
      <c r="AQ589" s="324"/>
      <c r="AR589" s="324"/>
      <c r="AS589" s="324"/>
      <c r="AT589" s="324"/>
      <c r="AU589" s="324"/>
      <c r="AV589" s="324"/>
      <c r="AW589" s="324"/>
      <c r="AX589" s="324"/>
      <c r="AY589" s="324"/>
      <c r="AZ589" s="324"/>
      <c r="BA589" s="324"/>
      <c r="BB589" s="324"/>
      <c r="BC589" s="324"/>
      <c r="BD589" s="324"/>
      <c r="BE589" s="324"/>
      <c r="BF589" s="324"/>
      <c r="BG589" s="324"/>
      <c r="BH589" s="324"/>
      <c r="BI589" s="324"/>
      <c r="BJ589" s="324"/>
      <c r="BK589" s="324"/>
      <c r="BL589" s="324"/>
      <c r="BM589" s="324"/>
      <c r="BN589" s="324"/>
      <c r="BO589" s="324"/>
      <c r="BP589" s="324"/>
      <c r="BQ589" s="324"/>
      <c r="BR589" s="324"/>
      <c r="BS589" s="324"/>
      <c r="BT589" s="324"/>
      <c r="BU589" s="324"/>
      <c r="BV589" s="324"/>
      <c r="BW589" s="324"/>
      <c r="BX589" s="324"/>
      <c r="BY589" s="324"/>
      <c r="BZ589" s="324"/>
      <c r="CA589" s="324"/>
      <c r="CB589" s="324"/>
      <c r="CC589" s="324"/>
      <c r="CD589" s="324"/>
      <c r="CE589" s="324"/>
      <c r="CF589" s="324"/>
      <c r="CG589" s="324"/>
      <c r="CH589" s="324"/>
      <c r="CI589" s="324"/>
      <c r="CJ589" s="324"/>
      <c r="CK589" s="324"/>
    </row>
    <row r="590" spans="1:89" ht="30" x14ac:dyDescent="0.25">
      <c r="A590" s="16" t="s">
        <v>230</v>
      </c>
      <c r="B590" s="77"/>
      <c r="C590" s="110">
        <f>C591+C592+C594+C596</f>
        <v>0</v>
      </c>
      <c r="D590" s="93"/>
      <c r="E590" s="93"/>
      <c r="F590" s="93"/>
      <c r="G590" s="324"/>
      <c r="H590" s="324"/>
      <c r="I590" s="324"/>
      <c r="J590" s="324"/>
      <c r="K590" s="324"/>
      <c r="L590" s="324"/>
      <c r="M590" s="324"/>
      <c r="N590" s="324"/>
      <c r="O590" s="324"/>
      <c r="P590" s="324"/>
      <c r="Q590" s="324"/>
      <c r="R590" s="324"/>
      <c r="S590" s="324"/>
      <c r="T590" s="324"/>
      <c r="U590" s="324"/>
      <c r="V590" s="324"/>
      <c r="W590" s="324"/>
      <c r="X590" s="324"/>
      <c r="Y590" s="324"/>
      <c r="Z590" s="324"/>
      <c r="AA590" s="324"/>
      <c r="AB590" s="324"/>
      <c r="AC590" s="324"/>
      <c r="AD590" s="324"/>
      <c r="AE590" s="324"/>
      <c r="AF590" s="324"/>
      <c r="AG590" s="324"/>
      <c r="AH590" s="324"/>
      <c r="AI590" s="324"/>
      <c r="AJ590" s="324"/>
      <c r="AK590" s="324"/>
      <c r="AL590" s="324"/>
      <c r="AM590" s="324"/>
      <c r="AN590" s="324"/>
      <c r="AO590" s="324"/>
      <c r="AP590" s="324"/>
      <c r="AQ590" s="324"/>
      <c r="AR590" s="324"/>
      <c r="AS590" s="324"/>
      <c r="AT590" s="324"/>
      <c r="AU590" s="324"/>
      <c r="AV590" s="324"/>
      <c r="AW590" s="324"/>
      <c r="AX590" s="324"/>
      <c r="AY590" s="324"/>
      <c r="AZ590" s="324"/>
      <c r="BA590" s="324"/>
      <c r="BB590" s="324"/>
      <c r="BC590" s="324"/>
      <c r="BD590" s="324"/>
      <c r="BE590" s="324"/>
      <c r="BF590" s="324"/>
      <c r="BG590" s="324"/>
      <c r="BH590" s="324"/>
      <c r="BI590" s="324"/>
      <c r="BJ590" s="324"/>
      <c r="BK590" s="324"/>
      <c r="BL590" s="324"/>
      <c r="BM590" s="324"/>
      <c r="BN590" s="324"/>
      <c r="BO590" s="324"/>
      <c r="BP590" s="324"/>
      <c r="BQ590" s="324"/>
      <c r="BR590" s="324"/>
      <c r="BS590" s="324"/>
      <c r="BT590" s="324"/>
      <c r="BU590" s="324"/>
      <c r="BV590" s="324"/>
      <c r="BW590" s="324"/>
      <c r="BX590" s="324"/>
      <c r="BY590" s="324"/>
      <c r="BZ590" s="324"/>
      <c r="CA590" s="324"/>
      <c r="CB590" s="324"/>
      <c r="CC590" s="324"/>
      <c r="CD590" s="324"/>
      <c r="CE590" s="324"/>
      <c r="CF590" s="324"/>
      <c r="CG590" s="324"/>
      <c r="CH590" s="324"/>
      <c r="CI590" s="324"/>
      <c r="CJ590" s="324"/>
      <c r="CK590" s="324"/>
    </row>
    <row r="591" spans="1:89" ht="30" x14ac:dyDescent="0.25">
      <c r="A591" s="16" t="s">
        <v>231</v>
      </c>
      <c r="B591" s="77"/>
      <c r="C591" s="110"/>
      <c r="D591" s="93"/>
      <c r="E591" s="93"/>
      <c r="F591" s="93"/>
      <c r="G591" s="324"/>
      <c r="H591" s="324"/>
      <c r="I591" s="324"/>
      <c r="J591" s="324"/>
      <c r="K591" s="324"/>
      <c r="L591" s="324"/>
      <c r="M591" s="324"/>
      <c r="N591" s="324"/>
      <c r="O591" s="324"/>
      <c r="P591" s="324"/>
      <c r="Q591" s="324"/>
      <c r="R591" s="324"/>
      <c r="S591" s="324"/>
      <c r="T591" s="324"/>
      <c r="U591" s="324"/>
      <c r="V591" s="324"/>
      <c r="W591" s="324"/>
      <c r="X591" s="324"/>
      <c r="Y591" s="324"/>
      <c r="Z591" s="324"/>
      <c r="AA591" s="324"/>
      <c r="AB591" s="324"/>
      <c r="AC591" s="324"/>
      <c r="AD591" s="324"/>
      <c r="AE591" s="324"/>
      <c r="AF591" s="324"/>
      <c r="AG591" s="324"/>
      <c r="AH591" s="324"/>
      <c r="AI591" s="324"/>
      <c r="AJ591" s="324"/>
      <c r="AK591" s="324"/>
      <c r="AL591" s="324"/>
      <c r="AM591" s="324"/>
      <c r="AN591" s="324"/>
      <c r="AO591" s="324"/>
      <c r="AP591" s="324"/>
      <c r="AQ591" s="324"/>
      <c r="AR591" s="324"/>
      <c r="AS591" s="324"/>
      <c r="AT591" s="324"/>
      <c r="AU591" s="324"/>
      <c r="AV591" s="324"/>
      <c r="AW591" s="324"/>
      <c r="AX591" s="324"/>
      <c r="AY591" s="324"/>
      <c r="AZ591" s="324"/>
      <c r="BA591" s="324"/>
      <c r="BB591" s="324"/>
      <c r="BC591" s="324"/>
      <c r="BD591" s="324"/>
      <c r="BE591" s="324"/>
      <c r="BF591" s="324"/>
      <c r="BG591" s="324"/>
      <c r="BH591" s="324"/>
      <c r="BI591" s="324"/>
      <c r="BJ591" s="324"/>
      <c r="BK591" s="324"/>
      <c r="BL591" s="324"/>
      <c r="BM591" s="324"/>
      <c r="BN591" s="324"/>
      <c r="BO591" s="324"/>
      <c r="BP591" s="324"/>
      <c r="BQ591" s="324"/>
      <c r="BR591" s="324"/>
      <c r="BS591" s="324"/>
      <c r="BT591" s="324"/>
      <c r="BU591" s="324"/>
      <c r="BV591" s="324"/>
      <c r="BW591" s="324"/>
      <c r="BX591" s="324"/>
      <c r="BY591" s="324"/>
      <c r="BZ591" s="324"/>
      <c r="CA591" s="324"/>
      <c r="CB591" s="324"/>
      <c r="CC591" s="324"/>
      <c r="CD591" s="324"/>
      <c r="CE591" s="324"/>
      <c r="CF591" s="324"/>
      <c r="CG591" s="324"/>
      <c r="CH591" s="324"/>
      <c r="CI591" s="324"/>
      <c r="CJ591" s="324"/>
      <c r="CK591" s="324"/>
    </row>
    <row r="592" spans="1:89" ht="45" x14ac:dyDescent="0.25">
      <c r="A592" s="16" t="s">
        <v>265</v>
      </c>
      <c r="B592" s="77"/>
      <c r="C592" s="110"/>
      <c r="D592" s="93"/>
      <c r="E592" s="93"/>
      <c r="F592" s="93"/>
      <c r="G592" s="324"/>
      <c r="H592" s="324"/>
      <c r="I592" s="324"/>
      <c r="J592" s="324"/>
      <c r="K592" s="324"/>
      <c r="L592" s="324"/>
      <c r="M592" s="324"/>
      <c r="N592" s="324"/>
      <c r="O592" s="324"/>
      <c r="P592" s="324"/>
      <c r="Q592" s="324"/>
      <c r="R592" s="324"/>
      <c r="S592" s="324"/>
      <c r="T592" s="324"/>
      <c r="U592" s="324"/>
      <c r="V592" s="324"/>
      <c r="W592" s="324"/>
      <c r="X592" s="324"/>
      <c r="Y592" s="324"/>
      <c r="Z592" s="324"/>
      <c r="AA592" s="324"/>
      <c r="AB592" s="324"/>
      <c r="AC592" s="324"/>
      <c r="AD592" s="324"/>
      <c r="AE592" s="324"/>
      <c r="AF592" s="324"/>
      <c r="AG592" s="324"/>
      <c r="AH592" s="324"/>
      <c r="AI592" s="324"/>
      <c r="AJ592" s="324"/>
      <c r="AK592" s="324"/>
      <c r="AL592" s="324"/>
      <c r="AM592" s="324"/>
      <c r="AN592" s="324"/>
      <c r="AO592" s="324"/>
      <c r="AP592" s="324"/>
      <c r="AQ592" s="324"/>
      <c r="AR592" s="324"/>
      <c r="AS592" s="324"/>
      <c r="AT592" s="324"/>
      <c r="AU592" s="324"/>
      <c r="AV592" s="324"/>
      <c r="AW592" s="324"/>
      <c r="AX592" s="324"/>
      <c r="AY592" s="324"/>
      <c r="AZ592" s="324"/>
      <c r="BA592" s="324"/>
      <c r="BB592" s="324"/>
      <c r="BC592" s="324"/>
      <c r="BD592" s="324"/>
      <c r="BE592" s="324"/>
      <c r="BF592" s="324"/>
      <c r="BG592" s="324"/>
      <c r="BH592" s="324"/>
      <c r="BI592" s="324"/>
      <c r="BJ592" s="324"/>
      <c r="BK592" s="324"/>
      <c r="BL592" s="324"/>
      <c r="BM592" s="324"/>
      <c r="BN592" s="324"/>
      <c r="BO592" s="324"/>
      <c r="BP592" s="324"/>
      <c r="BQ592" s="324"/>
      <c r="BR592" s="324"/>
      <c r="BS592" s="324"/>
      <c r="BT592" s="324"/>
      <c r="BU592" s="324"/>
      <c r="BV592" s="324"/>
      <c r="BW592" s="324"/>
      <c r="BX592" s="324"/>
      <c r="BY592" s="324"/>
      <c r="BZ592" s="324"/>
      <c r="CA592" s="324"/>
      <c r="CB592" s="324"/>
      <c r="CC592" s="324"/>
      <c r="CD592" s="324"/>
      <c r="CE592" s="324"/>
      <c r="CF592" s="324"/>
      <c r="CG592" s="324"/>
      <c r="CH592" s="324"/>
      <c r="CI592" s="324"/>
      <c r="CJ592" s="324"/>
      <c r="CK592" s="324"/>
    </row>
    <row r="593" spans="1:89" x14ac:dyDescent="0.25">
      <c r="A593" s="197" t="s">
        <v>263</v>
      </c>
      <c r="B593" s="77"/>
      <c r="C593" s="110"/>
      <c r="D593" s="93"/>
      <c r="E593" s="93"/>
      <c r="F593" s="93"/>
      <c r="G593" s="324"/>
      <c r="H593" s="324"/>
      <c r="I593" s="324"/>
      <c r="J593" s="324"/>
      <c r="K593" s="324"/>
      <c r="L593" s="324"/>
      <c r="M593" s="324"/>
      <c r="N593" s="324"/>
      <c r="O593" s="324"/>
      <c r="P593" s="324"/>
      <c r="Q593" s="324"/>
      <c r="R593" s="324"/>
      <c r="S593" s="324"/>
      <c r="T593" s="324"/>
      <c r="U593" s="324"/>
      <c r="V593" s="324"/>
      <c r="W593" s="324"/>
      <c r="X593" s="324"/>
      <c r="Y593" s="324"/>
      <c r="Z593" s="324"/>
      <c r="AA593" s="324"/>
      <c r="AB593" s="324"/>
      <c r="AC593" s="324"/>
      <c r="AD593" s="324"/>
      <c r="AE593" s="324"/>
      <c r="AF593" s="324"/>
      <c r="AG593" s="324"/>
      <c r="AH593" s="324"/>
      <c r="AI593" s="324"/>
      <c r="AJ593" s="324"/>
      <c r="AK593" s="324"/>
      <c r="AL593" s="324"/>
      <c r="AM593" s="324"/>
      <c r="AN593" s="324"/>
      <c r="AO593" s="324"/>
      <c r="AP593" s="324"/>
      <c r="AQ593" s="324"/>
      <c r="AR593" s="324"/>
      <c r="AS593" s="324"/>
      <c r="AT593" s="324"/>
      <c r="AU593" s="324"/>
      <c r="AV593" s="324"/>
      <c r="AW593" s="324"/>
      <c r="AX593" s="324"/>
      <c r="AY593" s="324"/>
      <c r="AZ593" s="324"/>
      <c r="BA593" s="324"/>
      <c r="BB593" s="324"/>
      <c r="BC593" s="324"/>
      <c r="BD593" s="324"/>
      <c r="BE593" s="324"/>
      <c r="BF593" s="324"/>
      <c r="BG593" s="324"/>
      <c r="BH593" s="324"/>
      <c r="BI593" s="324"/>
      <c r="BJ593" s="324"/>
      <c r="BK593" s="324"/>
      <c r="BL593" s="324"/>
      <c r="BM593" s="324"/>
      <c r="BN593" s="324"/>
      <c r="BO593" s="324"/>
      <c r="BP593" s="324"/>
      <c r="BQ593" s="324"/>
      <c r="BR593" s="324"/>
      <c r="BS593" s="324"/>
      <c r="BT593" s="324"/>
      <c r="BU593" s="324"/>
      <c r="BV593" s="324"/>
      <c r="BW593" s="324"/>
      <c r="BX593" s="324"/>
      <c r="BY593" s="324"/>
      <c r="BZ593" s="324"/>
      <c r="CA593" s="324"/>
      <c r="CB593" s="324"/>
      <c r="CC593" s="324"/>
      <c r="CD593" s="324"/>
      <c r="CE593" s="324"/>
      <c r="CF593" s="324"/>
      <c r="CG593" s="324"/>
      <c r="CH593" s="324"/>
      <c r="CI593" s="324"/>
      <c r="CJ593" s="324"/>
      <c r="CK593" s="324"/>
    </row>
    <row r="594" spans="1:89" ht="45" x14ac:dyDescent="0.25">
      <c r="A594" s="16" t="s">
        <v>266</v>
      </c>
      <c r="B594" s="77"/>
      <c r="C594" s="110"/>
      <c r="D594" s="93"/>
      <c r="E594" s="93"/>
      <c r="F594" s="93"/>
      <c r="G594" s="324"/>
      <c r="H594" s="324"/>
      <c r="I594" s="324"/>
      <c r="J594" s="324"/>
      <c r="K594" s="324"/>
      <c r="L594" s="324"/>
      <c r="M594" s="324"/>
      <c r="N594" s="324"/>
      <c r="O594" s="324"/>
      <c r="P594" s="324"/>
      <c r="Q594" s="324"/>
      <c r="R594" s="324"/>
      <c r="S594" s="324"/>
      <c r="T594" s="324"/>
      <c r="U594" s="324"/>
      <c r="V594" s="324"/>
      <c r="W594" s="324"/>
      <c r="X594" s="324"/>
      <c r="Y594" s="324"/>
      <c r="Z594" s="324"/>
      <c r="AA594" s="324"/>
      <c r="AB594" s="324"/>
      <c r="AC594" s="324"/>
      <c r="AD594" s="324"/>
      <c r="AE594" s="324"/>
      <c r="AF594" s="324"/>
      <c r="AG594" s="324"/>
      <c r="AH594" s="324"/>
      <c r="AI594" s="324"/>
      <c r="AJ594" s="324"/>
      <c r="AK594" s="324"/>
      <c r="AL594" s="324"/>
      <c r="AM594" s="324"/>
      <c r="AN594" s="324"/>
      <c r="AO594" s="324"/>
      <c r="AP594" s="324"/>
      <c r="AQ594" s="324"/>
      <c r="AR594" s="324"/>
      <c r="AS594" s="324"/>
      <c r="AT594" s="324"/>
      <c r="AU594" s="324"/>
      <c r="AV594" s="324"/>
      <c r="AW594" s="324"/>
      <c r="AX594" s="324"/>
      <c r="AY594" s="324"/>
      <c r="AZ594" s="324"/>
      <c r="BA594" s="324"/>
      <c r="BB594" s="324"/>
      <c r="BC594" s="324"/>
      <c r="BD594" s="324"/>
      <c r="BE594" s="324"/>
      <c r="BF594" s="324"/>
      <c r="BG594" s="324"/>
      <c r="BH594" s="324"/>
      <c r="BI594" s="324"/>
      <c r="BJ594" s="324"/>
      <c r="BK594" s="324"/>
      <c r="BL594" s="324"/>
      <c r="BM594" s="324"/>
      <c r="BN594" s="324"/>
      <c r="BO594" s="324"/>
      <c r="BP594" s="324"/>
      <c r="BQ594" s="324"/>
      <c r="BR594" s="324"/>
      <c r="BS594" s="324"/>
      <c r="BT594" s="324"/>
      <c r="BU594" s="324"/>
      <c r="BV594" s="324"/>
      <c r="BW594" s="324"/>
      <c r="BX594" s="324"/>
      <c r="BY594" s="324"/>
      <c r="BZ594" s="324"/>
      <c r="CA594" s="324"/>
      <c r="CB594" s="324"/>
      <c r="CC594" s="324"/>
      <c r="CD594" s="324"/>
      <c r="CE594" s="324"/>
      <c r="CF594" s="324"/>
      <c r="CG594" s="324"/>
      <c r="CH594" s="324"/>
      <c r="CI594" s="324"/>
      <c r="CJ594" s="324"/>
      <c r="CK594" s="324"/>
    </row>
    <row r="595" spans="1:89" x14ac:dyDescent="0.25">
      <c r="A595" s="197" t="s">
        <v>263</v>
      </c>
      <c r="B595" s="77"/>
      <c r="C595" s="110"/>
      <c r="D595" s="93"/>
      <c r="E595" s="93"/>
      <c r="F595" s="93"/>
      <c r="G595" s="324"/>
      <c r="H595" s="324"/>
      <c r="I595" s="324"/>
      <c r="J595" s="324"/>
      <c r="K595" s="324"/>
      <c r="L595" s="324"/>
      <c r="M595" s="324"/>
      <c r="N595" s="324"/>
      <c r="O595" s="324"/>
      <c r="P595" s="324"/>
      <c r="Q595" s="324"/>
      <c r="R595" s="324"/>
      <c r="S595" s="324"/>
      <c r="T595" s="324"/>
      <c r="U595" s="324"/>
      <c r="V595" s="324"/>
      <c r="W595" s="324"/>
      <c r="X595" s="324"/>
      <c r="Y595" s="324"/>
      <c r="Z595" s="324"/>
      <c r="AA595" s="324"/>
      <c r="AB595" s="324"/>
      <c r="AC595" s="324"/>
      <c r="AD595" s="324"/>
      <c r="AE595" s="324"/>
      <c r="AF595" s="324"/>
      <c r="AG595" s="324"/>
      <c r="AH595" s="324"/>
      <c r="AI595" s="324"/>
      <c r="AJ595" s="324"/>
      <c r="AK595" s="324"/>
      <c r="AL595" s="324"/>
      <c r="AM595" s="324"/>
      <c r="AN595" s="324"/>
      <c r="AO595" s="324"/>
      <c r="AP595" s="324"/>
      <c r="AQ595" s="324"/>
      <c r="AR595" s="324"/>
      <c r="AS595" s="324"/>
      <c r="AT595" s="324"/>
      <c r="AU595" s="324"/>
      <c r="AV595" s="324"/>
      <c r="AW595" s="324"/>
      <c r="AX595" s="324"/>
      <c r="AY595" s="324"/>
      <c r="AZ595" s="324"/>
      <c r="BA595" s="324"/>
      <c r="BB595" s="324"/>
      <c r="BC595" s="324"/>
      <c r="BD595" s="324"/>
      <c r="BE595" s="324"/>
      <c r="BF595" s="324"/>
      <c r="BG595" s="324"/>
      <c r="BH595" s="324"/>
      <c r="BI595" s="324"/>
      <c r="BJ595" s="324"/>
      <c r="BK595" s="324"/>
      <c r="BL595" s="324"/>
      <c r="BM595" s="324"/>
      <c r="BN595" s="324"/>
      <c r="BO595" s="324"/>
      <c r="BP595" s="324"/>
      <c r="BQ595" s="324"/>
      <c r="BR595" s="324"/>
      <c r="BS595" s="324"/>
      <c r="BT595" s="324"/>
      <c r="BU595" s="324"/>
      <c r="BV595" s="324"/>
      <c r="BW595" s="324"/>
      <c r="BX595" s="324"/>
      <c r="BY595" s="324"/>
      <c r="BZ595" s="324"/>
      <c r="CA595" s="324"/>
      <c r="CB595" s="324"/>
      <c r="CC595" s="324"/>
      <c r="CD595" s="324"/>
      <c r="CE595" s="324"/>
      <c r="CF595" s="324"/>
      <c r="CG595" s="324"/>
      <c r="CH595" s="324"/>
      <c r="CI595" s="324"/>
      <c r="CJ595" s="324"/>
      <c r="CK595" s="324"/>
    </row>
    <row r="596" spans="1:89" ht="30" x14ac:dyDescent="0.25">
      <c r="A596" s="16" t="s">
        <v>232</v>
      </c>
      <c r="B596" s="77"/>
      <c r="C596" s="110"/>
      <c r="D596" s="93"/>
      <c r="E596" s="93"/>
      <c r="F596" s="93"/>
      <c r="G596" s="324"/>
      <c r="H596" s="324"/>
      <c r="I596" s="324"/>
      <c r="J596" s="324"/>
      <c r="K596" s="324"/>
      <c r="L596" s="324"/>
      <c r="M596" s="324"/>
      <c r="N596" s="324"/>
      <c r="O596" s="324"/>
      <c r="P596" s="324"/>
      <c r="Q596" s="324"/>
      <c r="R596" s="324"/>
      <c r="S596" s="324"/>
      <c r="T596" s="324"/>
      <c r="U596" s="324"/>
      <c r="V596" s="324"/>
      <c r="W596" s="324"/>
      <c r="X596" s="324"/>
      <c r="Y596" s="324"/>
      <c r="Z596" s="324"/>
      <c r="AA596" s="324"/>
      <c r="AB596" s="324"/>
      <c r="AC596" s="324"/>
      <c r="AD596" s="324"/>
      <c r="AE596" s="324"/>
      <c r="AF596" s="324"/>
      <c r="AG596" s="324"/>
      <c r="AH596" s="324"/>
      <c r="AI596" s="324"/>
      <c r="AJ596" s="324"/>
      <c r="AK596" s="324"/>
      <c r="AL596" s="324"/>
      <c r="AM596" s="324"/>
      <c r="AN596" s="324"/>
      <c r="AO596" s="324"/>
      <c r="AP596" s="324"/>
      <c r="AQ596" s="324"/>
      <c r="AR596" s="324"/>
      <c r="AS596" s="324"/>
      <c r="AT596" s="324"/>
      <c r="AU596" s="324"/>
      <c r="AV596" s="324"/>
      <c r="AW596" s="324"/>
      <c r="AX596" s="324"/>
      <c r="AY596" s="324"/>
      <c r="AZ596" s="324"/>
      <c r="BA596" s="324"/>
      <c r="BB596" s="324"/>
      <c r="BC596" s="324"/>
      <c r="BD596" s="324"/>
      <c r="BE596" s="324"/>
      <c r="BF596" s="324"/>
      <c r="BG596" s="324"/>
      <c r="BH596" s="324"/>
      <c r="BI596" s="324"/>
      <c r="BJ596" s="324"/>
      <c r="BK596" s="324"/>
      <c r="BL596" s="324"/>
      <c r="BM596" s="324"/>
      <c r="BN596" s="324"/>
      <c r="BO596" s="324"/>
      <c r="BP596" s="324"/>
      <c r="BQ596" s="324"/>
      <c r="BR596" s="324"/>
      <c r="BS596" s="324"/>
      <c r="BT596" s="324"/>
      <c r="BU596" s="324"/>
      <c r="BV596" s="324"/>
      <c r="BW596" s="324"/>
      <c r="BX596" s="324"/>
      <c r="BY596" s="324"/>
      <c r="BZ596" s="324"/>
      <c r="CA596" s="324"/>
      <c r="CB596" s="324"/>
      <c r="CC596" s="324"/>
      <c r="CD596" s="324"/>
      <c r="CE596" s="324"/>
      <c r="CF596" s="324"/>
      <c r="CG596" s="324"/>
      <c r="CH596" s="324"/>
      <c r="CI596" s="324"/>
      <c r="CJ596" s="324"/>
      <c r="CK596" s="324"/>
    </row>
    <row r="597" spans="1:89" x14ac:dyDescent="0.25">
      <c r="A597" s="197" t="s">
        <v>263</v>
      </c>
      <c r="B597" s="77"/>
      <c r="C597" s="110"/>
      <c r="D597" s="93"/>
      <c r="E597" s="93"/>
      <c r="F597" s="93"/>
      <c r="G597" s="324"/>
      <c r="H597" s="324"/>
      <c r="I597" s="324"/>
      <c r="J597" s="324"/>
      <c r="K597" s="324"/>
      <c r="L597" s="324"/>
      <c r="M597" s="324"/>
      <c r="N597" s="324"/>
      <c r="O597" s="324"/>
      <c r="P597" s="324"/>
      <c r="Q597" s="324"/>
      <c r="R597" s="324"/>
      <c r="S597" s="324"/>
      <c r="T597" s="324"/>
      <c r="U597" s="324"/>
      <c r="V597" s="324"/>
      <c r="W597" s="324"/>
      <c r="X597" s="324"/>
      <c r="Y597" s="324"/>
      <c r="Z597" s="324"/>
      <c r="AA597" s="324"/>
      <c r="AB597" s="324"/>
      <c r="AC597" s="324"/>
      <c r="AD597" s="324"/>
      <c r="AE597" s="324"/>
      <c r="AF597" s="324"/>
      <c r="AG597" s="324"/>
      <c r="AH597" s="324"/>
      <c r="AI597" s="324"/>
      <c r="AJ597" s="324"/>
      <c r="AK597" s="324"/>
      <c r="AL597" s="324"/>
      <c r="AM597" s="324"/>
      <c r="AN597" s="324"/>
      <c r="AO597" s="324"/>
      <c r="AP597" s="324"/>
      <c r="AQ597" s="324"/>
      <c r="AR597" s="324"/>
      <c r="AS597" s="324"/>
      <c r="AT597" s="324"/>
      <c r="AU597" s="324"/>
      <c r="AV597" s="324"/>
      <c r="AW597" s="324"/>
      <c r="AX597" s="324"/>
      <c r="AY597" s="324"/>
      <c r="AZ597" s="324"/>
      <c r="BA597" s="324"/>
      <c r="BB597" s="324"/>
      <c r="BC597" s="324"/>
      <c r="BD597" s="324"/>
      <c r="BE597" s="324"/>
      <c r="BF597" s="324"/>
      <c r="BG597" s="324"/>
      <c r="BH597" s="324"/>
      <c r="BI597" s="324"/>
      <c r="BJ597" s="324"/>
      <c r="BK597" s="324"/>
      <c r="BL597" s="324"/>
      <c r="BM597" s="324"/>
      <c r="BN597" s="324"/>
      <c r="BO597" s="324"/>
      <c r="BP597" s="324"/>
      <c r="BQ597" s="324"/>
      <c r="BR597" s="324"/>
      <c r="BS597" s="324"/>
      <c r="BT597" s="324"/>
      <c r="BU597" s="324"/>
      <c r="BV597" s="324"/>
      <c r="BW597" s="324"/>
      <c r="BX597" s="324"/>
      <c r="BY597" s="324"/>
      <c r="BZ597" s="324"/>
      <c r="CA597" s="324"/>
      <c r="CB597" s="324"/>
      <c r="CC597" s="324"/>
      <c r="CD597" s="324"/>
      <c r="CE597" s="324"/>
      <c r="CF597" s="324"/>
      <c r="CG597" s="324"/>
      <c r="CH597" s="324"/>
      <c r="CI597" s="324"/>
      <c r="CJ597" s="324"/>
      <c r="CK597" s="324"/>
    </row>
    <row r="598" spans="1:89" ht="30" x14ac:dyDescent="0.25">
      <c r="A598" s="16" t="s">
        <v>233</v>
      </c>
      <c r="B598" s="77"/>
      <c r="C598" s="110"/>
      <c r="D598" s="93"/>
      <c r="E598" s="93"/>
      <c r="F598" s="93"/>
      <c r="G598" s="324"/>
      <c r="H598" s="324"/>
      <c r="I598" s="324"/>
      <c r="J598" s="324"/>
      <c r="K598" s="324"/>
      <c r="L598" s="324"/>
      <c r="M598" s="324"/>
      <c r="N598" s="324"/>
      <c r="O598" s="324"/>
      <c r="P598" s="324"/>
      <c r="Q598" s="324"/>
      <c r="R598" s="324"/>
      <c r="S598" s="324"/>
      <c r="T598" s="324"/>
      <c r="U598" s="324"/>
      <c r="V598" s="324"/>
      <c r="W598" s="324"/>
      <c r="X598" s="324"/>
      <c r="Y598" s="324"/>
      <c r="Z598" s="324"/>
      <c r="AA598" s="324"/>
      <c r="AB598" s="324"/>
      <c r="AC598" s="324"/>
      <c r="AD598" s="324"/>
      <c r="AE598" s="324"/>
      <c r="AF598" s="324"/>
      <c r="AG598" s="324"/>
      <c r="AH598" s="324"/>
      <c r="AI598" s="324"/>
      <c r="AJ598" s="324"/>
      <c r="AK598" s="324"/>
      <c r="AL598" s="324"/>
      <c r="AM598" s="324"/>
      <c r="AN598" s="324"/>
      <c r="AO598" s="324"/>
      <c r="AP598" s="324"/>
      <c r="AQ598" s="324"/>
      <c r="AR598" s="324"/>
      <c r="AS598" s="324"/>
      <c r="AT598" s="324"/>
      <c r="AU598" s="324"/>
      <c r="AV598" s="324"/>
      <c r="AW598" s="324"/>
      <c r="AX598" s="324"/>
      <c r="AY598" s="324"/>
      <c r="AZ598" s="324"/>
      <c r="BA598" s="324"/>
      <c r="BB598" s="324"/>
      <c r="BC598" s="324"/>
      <c r="BD598" s="324"/>
      <c r="BE598" s="324"/>
      <c r="BF598" s="324"/>
      <c r="BG598" s="324"/>
      <c r="BH598" s="324"/>
      <c r="BI598" s="324"/>
      <c r="BJ598" s="324"/>
      <c r="BK598" s="324"/>
      <c r="BL598" s="324"/>
      <c r="BM598" s="324"/>
      <c r="BN598" s="324"/>
      <c r="BO598" s="324"/>
      <c r="BP598" s="324"/>
      <c r="BQ598" s="324"/>
      <c r="BR598" s="324"/>
      <c r="BS598" s="324"/>
      <c r="BT598" s="324"/>
      <c r="BU598" s="324"/>
      <c r="BV598" s="324"/>
      <c r="BW598" s="324"/>
      <c r="BX598" s="324"/>
      <c r="BY598" s="324"/>
      <c r="BZ598" s="324"/>
      <c r="CA598" s="324"/>
      <c r="CB598" s="324"/>
      <c r="CC598" s="324"/>
      <c r="CD598" s="324"/>
      <c r="CE598" s="324"/>
      <c r="CF598" s="324"/>
      <c r="CG598" s="324"/>
      <c r="CH598" s="324"/>
      <c r="CI598" s="324"/>
      <c r="CJ598" s="324"/>
      <c r="CK598" s="324"/>
    </row>
    <row r="599" spans="1:89" ht="30" x14ac:dyDescent="0.25">
      <c r="A599" s="16" t="s">
        <v>234</v>
      </c>
      <c r="B599" s="77"/>
      <c r="C599" s="110"/>
      <c r="D599" s="93"/>
      <c r="E599" s="93"/>
      <c r="F599" s="93"/>
      <c r="G599" s="324"/>
      <c r="H599" s="324"/>
      <c r="I599" s="324"/>
      <c r="J599" s="324"/>
      <c r="K599" s="324"/>
      <c r="L599" s="324"/>
      <c r="M599" s="324"/>
      <c r="N599" s="324"/>
      <c r="O599" s="324"/>
      <c r="P599" s="324"/>
      <c r="Q599" s="324"/>
      <c r="R599" s="324"/>
      <c r="S599" s="324"/>
      <c r="T599" s="324"/>
      <c r="U599" s="324"/>
      <c r="V599" s="324"/>
      <c r="W599" s="324"/>
      <c r="X599" s="324"/>
      <c r="Y599" s="324"/>
      <c r="Z599" s="324"/>
      <c r="AA599" s="324"/>
      <c r="AB599" s="324"/>
      <c r="AC599" s="324"/>
      <c r="AD599" s="324"/>
      <c r="AE599" s="324"/>
      <c r="AF599" s="324"/>
      <c r="AG599" s="324"/>
      <c r="AH599" s="324"/>
      <c r="AI599" s="324"/>
      <c r="AJ599" s="324"/>
      <c r="AK599" s="324"/>
      <c r="AL599" s="324"/>
      <c r="AM599" s="324"/>
      <c r="AN599" s="324"/>
      <c r="AO599" s="324"/>
      <c r="AP599" s="324"/>
      <c r="AQ599" s="324"/>
      <c r="AR599" s="324"/>
      <c r="AS599" s="324"/>
      <c r="AT599" s="324"/>
      <c r="AU599" s="324"/>
      <c r="AV599" s="324"/>
      <c r="AW599" s="324"/>
      <c r="AX599" s="324"/>
      <c r="AY599" s="324"/>
      <c r="AZ599" s="324"/>
      <c r="BA599" s="324"/>
      <c r="BB599" s="324"/>
      <c r="BC599" s="324"/>
      <c r="BD599" s="324"/>
      <c r="BE599" s="324"/>
      <c r="BF599" s="324"/>
      <c r="BG599" s="324"/>
      <c r="BH599" s="324"/>
      <c r="BI599" s="324"/>
      <c r="BJ599" s="324"/>
      <c r="BK599" s="324"/>
      <c r="BL599" s="324"/>
      <c r="BM599" s="324"/>
      <c r="BN599" s="324"/>
      <c r="BO599" s="324"/>
      <c r="BP599" s="324"/>
      <c r="BQ599" s="324"/>
      <c r="BR599" s="324"/>
      <c r="BS599" s="324"/>
      <c r="BT599" s="324"/>
      <c r="BU599" s="324"/>
      <c r="BV599" s="324"/>
      <c r="BW599" s="324"/>
      <c r="BX599" s="324"/>
      <c r="BY599" s="324"/>
      <c r="BZ599" s="324"/>
      <c r="CA599" s="324"/>
      <c r="CB599" s="324"/>
      <c r="CC599" s="324"/>
      <c r="CD599" s="324"/>
      <c r="CE599" s="324"/>
      <c r="CF599" s="324"/>
      <c r="CG599" s="324"/>
      <c r="CH599" s="324"/>
      <c r="CI599" s="324"/>
      <c r="CJ599" s="324"/>
      <c r="CK599" s="324"/>
    </row>
    <row r="600" spans="1:89" ht="30" x14ac:dyDescent="0.25">
      <c r="A600" s="16" t="s">
        <v>235</v>
      </c>
      <c r="B600" s="77"/>
      <c r="C600" s="110"/>
      <c r="D600" s="93"/>
      <c r="E600" s="93"/>
      <c r="F600" s="93"/>
      <c r="G600" s="324"/>
      <c r="H600" s="324"/>
      <c r="I600" s="324"/>
      <c r="J600" s="324"/>
      <c r="K600" s="324"/>
      <c r="L600" s="324"/>
      <c r="M600" s="324"/>
      <c r="N600" s="324"/>
      <c r="O600" s="324"/>
      <c r="P600" s="324"/>
      <c r="Q600" s="324"/>
      <c r="R600" s="324"/>
      <c r="S600" s="324"/>
      <c r="T600" s="324"/>
      <c r="U600" s="324"/>
      <c r="V600" s="324"/>
      <c r="W600" s="324"/>
      <c r="X600" s="324"/>
      <c r="Y600" s="324"/>
      <c r="Z600" s="324"/>
      <c r="AA600" s="324"/>
      <c r="AB600" s="324"/>
      <c r="AC600" s="324"/>
      <c r="AD600" s="324"/>
      <c r="AE600" s="324"/>
      <c r="AF600" s="324"/>
      <c r="AG600" s="324"/>
      <c r="AH600" s="324"/>
      <c r="AI600" s="324"/>
      <c r="AJ600" s="324"/>
      <c r="AK600" s="324"/>
      <c r="AL600" s="324"/>
      <c r="AM600" s="324"/>
      <c r="AN600" s="324"/>
      <c r="AO600" s="324"/>
      <c r="AP600" s="324"/>
      <c r="AQ600" s="324"/>
      <c r="AR600" s="324"/>
      <c r="AS600" s="324"/>
      <c r="AT600" s="324"/>
      <c r="AU600" s="324"/>
      <c r="AV600" s="324"/>
      <c r="AW600" s="324"/>
      <c r="AX600" s="324"/>
      <c r="AY600" s="324"/>
      <c r="AZ600" s="324"/>
      <c r="BA600" s="324"/>
      <c r="BB600" s="324"/>
      <c r="BC600" s="324"/>
      <c r="BD600" s="324"/>
      <c r="BE600" s="324"/>
      <c r="BF600" s="324"/>
      <c r="BG600" s="324"/>
      <c r="BH600" s="324"/>
      <c r="BI600" s="324"/>
      <c r="BJ600" s="324"/>
      <c r="BK600" s="324"/>
      <c r="BL600" s="324"/>
      <c r="BM600" s="324"/>
      <c r="BN600" s="324"/>
      <c r="BO600" s="324"/>
      <c r="BP600" s="324"/>
      <c r="BQ600" s="324"/>
      <c r="BR600" s="324"/>
      <c r="BS600" s="324"/>
      <c r="BT600" s="324"/>
      <c r="BU600" s="324"/>
      <c r="BV600" s="324"/>
      <c r="BW600" s="324"/>
      <c r="BX600" s="324"/>
      <c r="BY600" s="324"/>
      <c r="BZ600" s="324"/>
      <c r="CA600" s="324"/>
      <c r="CB600" s="324"/>
      <c r="CC600" s="324"/>
      <c r="CD600" s="324"/>
      <c r="CE600" s="324"/>
      <c r="CF600" s="324"/>
      <c r="CG600" s="324"/>
      <c r="CH600" s="324"/>
      <c r="CI600" s="324"/>
      <c r="CJ600" s="324"/>
      <c r="CK600" s="324"/>
    </row>
    <row r="601" spans="1:89" x14ac:dyDescent="0.25">
      <c r="A601" s="16" t="s">
        <v>236</v>
      </c>
      <c r="B601" s="6"/>
      <c r="C601" s="93"/>
      <c r="D601" s="93"/>
      <c r="E601" s="93"/>
      <c r="F601" s="93"/>
      <c r="G601" s="324"/>
      <c r="H601" s="324"/>
      <c r="I601" s="324"/>
      <c r="J601" s="324"/>
      <c r="K601" s="324"/>
      <c r="L601" s="324"/>
      <c r="M601" s="324"/>
      <c r="N601" s="324"/>
      <c r="O601" s="324"/>
      <c r="P601" s="324"/>
      <c r="Q601" s="324"/>
      <c r="R601" s="324"/>
      <c r="S601" s="324"/>
      <c r="T601" s="324"/>
      <c r="U601" s="324"/>
      <c r="V601" s="324"/>
      <c r="W601" s="324"/>
      <c r="X601" s="324"/>
      <c r="Y601" s="324"/>
      <c r="Z601" s="324"/>
      <c r="AA601" s="324"/>
      <c r="AB601" s="324"/>
      <c r="AC601" s="324"/>
      <c r="AD601" s="324"/>
      <c r="AE601" s="324"/>
      <c r="AF601" s="324"/>
      <c r="AG601" s="324"/>
      <c r="AH601" s="324"/>
      <c r="AI601" s="324"/>
      <c r="AJ601" s="324"/>
      <c r="AK601" s="324"/>
      <c r="AL601" s="324"/>
      <c r="AM601" s="324"/>
      <c r="AN601" s="324"/>
      <c r="AO601" s="324"/>
      <c r="AP601" s="324"/>
      <c r="AQ601" s="324"/>
      <c r="AR601" s="324"/>
      <c r="AS601" s="324"/>
      <c r="AT601" s="324"/>
      <c r="AU601" s="324"/>
      <c r="AV601" s="324"/>
      <c r="AW601" s="324"/>
      <c r="AX601" s="324"/>
      <c r="AY601" s="324"/>
      <c r="AZ601" s="324"/>
      <c r="BA601" s="324"/>
      <c r="BB601" s="324"/>
      <c r="BC601" s="324"/>
      <c r="BD601" s="324"/>
      <c r="BE601" s="324"/>
      <c r="BF601" s="324"/>
      <c r="BG601" s="324"/>
      <c r="BH601" s="324"/>
      <c r="BI601" s="324"/>
      <c r="BJ601" s="324"/>
      <c r="BK601" s="324"/>
      <c r="BL601" s="324"/>
      <c r="BM601" s="324"/>
      <c r="BN601" s="324"/>
      <c r="BO601" s="324"/>
      <c r="BP601" s="324"/>
      <c r="BQ601" s="324"/>
      <c r="BR601" s="324"/>
      <c r="BS601" s="324"/>
      <c r="BT601" s="324"/>
      <c r="BU601" s="324"/>
      <c r="BV601" s="324"/>
      <c r="BW601" s="324"/>
      <c r="BX601" s="324"/>
      <c r="BY601" s="324"/>
      <c r="BZ601" s="324"/>
      <c r="CA601" s="324"/>
      <c r="CB601" s="324"/>
      <c r="CC601" s="324"/>
      <c r="CD601" s="324"/>
      <c r="CE601" s="324"/>
      <c r="CF601" s="324"/>
      <c r="CG601" s="324"/>
      <c r="CH601" s="324"/>
      <c r="CI601" s="324"/>
      <c r="CJ601" s="324"/>
      <c r="CK601" s="324"/>
    </row>
    <row r="602" spans="1:89" x14ac:dyDescent="0.25">
      <c r="A602" s="16" t="s">
        <v>271</v>
      </c>
      <c r="B602" s="6"/>
      <c r="C602" s="93">
        <f>C603/3.8</f>
        <v>3998.4210526315792</v>
      </c>
      <c r="D602" s="93"/>
      <c r="E602" s="93"/>
      <c r="F602" s="93"/>
      <c r="G602" s="324"/>
      <c r="H602" s="324"/>
      <c r="I602" s="324"/>
      <c r="J602" s="324"/>
      <c r="K602" s="324"/>
      <c r="L602" s="324"/>
      <c r="M602" s="324"/>
      <c r="N602" s="324"/>
      <c r="O602" s="324"/>
      <c r="P602" s="324"/>
      <c r="Q602" s="324"/>
      <c r="R602" s="324"/>
      <c r="S602" s="324"/>
      <c r="T602" s="324"/>
      <c r="U602" s="324"/>
      <c r="V602" s="324"/>
      <c r="W602" s="324"/>
      <c r="X602" s="324"/>
      <c r="Y602" s="324"/>
      <c r="Z602" s="324"/>
      <c r="AA602" s="324"/>
      <c r="AB602" s="324"/>
      <c r="AC602" s="324"/>
      <c r="AD602" s="324"/>
      <c r="AE602" s="324"/>
      <c r="AF602" s="324"/>
      <c r="AG602" s="324"/>
      <c r="AH602" s="324"/>
      <c r="AI602" s="324"/>
      <c r="AJ602" s="324"/>
      <c r="AK602" s="324"/>
      <c r="AL602" s="324"/>
      <c r="AM602" s="324"/>
      <c r="AN602" s="324"/>
      <c r="AO602" s="324"/>
      <c r="AP602" s="324"/>
      <c r="AQ602" s="324"/>
      <c r="AR602" s="324"/>
      <c r="AS602" s="324"/>
      <c r="AT602" s="324"/>
      <c r="AU602" s="324"/>
      <c r="AV602" s="324"/>
      <c r="AW602" s="324"/>
      <c r="AX602" s="324"/>
      <c r="AY602" s="324"/>
      <c r="AZ602" s="324"/>
      <c r="BA602" s="324"/>
      <c r="BB602" s="324"/>
      <c r="BC602" s="324"/>
      <c r="BD602" s="324"/>
      <c r="BE602" s="324"/>
      <c r="BF602" s="324"/>
      <c r="BG602" s="324"/>
      <c r="BH602" s="324"/>
      <c r="BI602" s="324"/>
      <c r="BJ602" s="324"/>
      <c r="BK602" s="324"/>
      <c r="BL602" s="324"/>
      <c r="BM602" s="324"/>
      <c r="BN602" s="324"/>
      <c r="BO602" s="324"/>
      <c r="BP602" s="324"/>
      <c r="BQ602" s="324"/>
      <c r="BR602" s="324"/>
      <c r="BS602" s="324"/>
      <c r="BT602" s="324"/>
      <c r="BU602" s="324"/>
      <c r="BV602" s="324"/>
      <c r="BW602" s="324"/>
      <c r="BX602" s="324"/>
      <c r="BY602" s="324"/>
      <c r="BZ602" s="324"/>
      <c r="CA602" s="324"/>
      <c r="CB602" s="324"/>
      <c r="CC602" s="324"/>
      <c r="CD602" s="324"/>
      <c r="CE602" s="324"/>
      <c r="CF602" s="324"/>
      <c r="CG602" s="324"/>
      <c r="CH602" s="324"/>
      <c r="CI602" s="324"/>
      <c r="CJ602" s="324"/>
      <c r="CK602" s="324"/>
    </row>
    <row r="603" spans="1:89" x14ac:dyDescent="0.25">
      <c r="A603" s="152" t="s">
        <v>282</v>
      </c>
      <c r="B603" s="6"/>
      <c r="C603" s="93">
        <v>15194</v>
      </c>
      <c r="D603" s="93"/>
      <c r="E603" s="93"/>
      <c r="F603" s="93"/>
      <c r="G603" s="324"/>
      <c r="H603" s="324"/>
      <c r="I603" s="324"/>
      <c r="J603" s="324"/>
      <c r="K603" s="324"/>
      <c r="L603" s="324"/>
      <c r="M603" s="324"/>
      <c r="N603" s="324"/>
      <c r="O603" s="324"/>
      <c r="P603" s="324"/>
      <c r="Q603" s="324"/>
      <c r="R603" s="324"/>
      <c r="S603" s="324"/>
      <c r="T603" s="324"/>
      <c r="U603" s="324"/>
      <c r="V603" s="324"/>
      <c r="W603" s="324"/>
      <c r="X603" s="324"/>
      <c r="Y603" s="324"/>
      <c r="Z603" s="324"/>
      <c r="AA603" s="324"/>
      <c r="AB603" s="324"/>
      <c r="AC603" s="324"/>
      <c r="AD603" s="324"/>
      <c r="AE603" s="324"/>
      <c r="AF603" s="324"/>
      <c r="AG603" s="324"/>
      <c r="AH603" s="324"/>
      <c r="AI603" s="324"/>
      <c r="AJ603" s="324"/>
      <c r="AK603" s="324"/>
      <c r="AL603" s="324"/>
      <c r="AM603" s="324"/>
      <c r="AN603" s="324"/>
      <c r="AO603" s="324"/>
      <c r="AP603" s="324"/>
      <c r="AQ603" s="324"/>
      <c r="AR603" s="324"/>
      <c r="AS603" s="324"/>
      <c r="AT603" s="324"/>
      <c r="AU603" s="324"/>
      <c r="AV603" s="324"/>
      <c r="AW603" s="324"/>
      <c r="AX603" s="324"/>
      <c r="AY603" s="324"/>
      <c r="AZ603" s="324"/>
      <c r="BA603" s="324"/>
      <c r="BB603" s="324"/>
      <c r="BC603" s="324"/>
      <c r="BD603" s="324"/>
      <c r="BE603" s="324"/>
      <c r="BF603" s="324"/>
      <c r="BG603" s="324"/>
      <c r="BH603" s="324"/>
      <c r="BI603" s="324"/>
      <c r="BJ603" s="324"/>
      <c r="BK603" s="324"/>
      <c r="BL603" s="324"/>
      <c r="BM603" s="324"/>
      <c r="BN603" s="324"/>
      <c r="BO603" s="324"/>
      <c r="BP603" s="324"/>
      <c r="BQ603" s="324"/>
      <c r="BR603" s="324"/>
      <c r="BS603" s="324"/>
      <c r="BT603" s="324"/>
      <c r="BU603" s="324"/>
      <c r="BV603" s="324"/>
      <c r="BW603" s="324"/>
      <c r="BX603" s="324"/>
      <c r="BY603" s="324"/>
      <c r="BZ603" s="324"/>
      <c r="CA603" s="324"/>
      <c r="CB603" s="324"/>
      <c r="CC603" s="324"/>
      <c r="CD603" s="324"/>
      <c r="CE603" s="324"/>
      <c r="CF603" s="324"/>
      <c r="CG603" s="324"/>
      <c r="CH603" s="324"/>
      <c r="CI603" s="324"/>
      <c r="CJ603" s="324"/>
      <c r="CK603" s="324"/>
    </row>
    <row r="604" spans="1:89" x14ac:dyDescent="0.25">
      <c r="A604" s="24" t="s">
        <v>144</v>
      </c>
      <c r="B604" s="6"/>
      <c r="C604" s="93">
        <f>C605/3.8/3.2</f>
        <v>14219.24342105263</v>
      </c>
      <c r="D604" s="93"/>
      <c r="E604" s="93"/>
      <c r="F604" s="93"/>
      <c r="G604" s="324"/>
      <c r="H604" s="324"/>
      <c r="I604" s="324"/>
      <c r="J604" s="324"/>
      <c r="K604" s="324"/>
      <c r="L604" s="324"/>
      <c r="M604" s="324"/>
      <c r="N604" s="324"/>
      <c r="O604" s="324"/>
      <c r="P604" s="324"/>
      <c r="Q604" s="324"/>
      <c r="R604" s="324"/>
      <c r="S604" s="324"/>
      <c r="T604" s="324"/>
      <c r="U604" s="324"/>
      <c r="V604" s="324"/>
      <c r="W604" s="324"/>
      <c r="X604" s="324"/>
      <c r="Y604" s="324"/>
      <c r="Z604" s="324"/>
      <c r="AA604" s="324"/>
      <c r="AB604" s="324"/>
      <c r="AC604" s="324"/>
      <c r="AD604" s="324"/>
      <c r="AE604" s="324"/>
      <c r="AF604" s="324"/>
      <c r="AG604" s="324"/>
      <c r="AH604" s="324"/>
      <c r="AI604" s="324"/>
      <c r="AJ604" s="324"/>
      <c r="AK604" s="324"/>
      <c r="AL604" s="324"/>
      <c r="AM604" s="324"/>
      <c r="AN604" s="324"/>
      <c r="AO604" s="324"/>
      <c r="AP604" s="324"/>
      <c r="AQ604" s="324"/>
      <c r="AR604" s="324"/>
      <c r="AS604" s="324"/>
      <c r="AT604" s="324"/>
      <c r="AU604" s="324"/>
      <c r="AV604" s="324"/>
      <c r="AW604" s="324"/>
      <c r="AX604" s="324"/>
      <c r="AY604" s="324"/>
      <c r="AZ604" s="324"/>
      <c r="BA604" s="324"/>
      <c r="BB604" s="324"/>
      <c r="BC604" s="324"/>
      <c r="BD604" s="324"/>
      <c r="BE604" s="324"/>
      <c r="BF604" s="324"/>
      <c r="BG604" s="324"/>
      <c r="BH604" s="324"/>
      <c r="BI604" s="324"/>
      <c r="BJ604" s="324"/>
      <c r="BK604" s="324"/>
      <c r="BL604" s="324"/>
      <c r="BM604" s="324"/>
      <c r="BN604" s="324"/>
      <c r="BO604" s="324"/>
      <c r="BP604" s="324"/>
      <c r="BQ604" s="324"/>
      <c r="BR604" s="324"/>
      <c r="BS604" s="324"/>
      <c r="BT604" s="324"/>
      <c r="BU604" s="324"/>
      <c r="BV604" s="324"/>
      <c r="BW604" s="324"/>
      <c r="BX604" s="324"/>
      <c r="BY604" s="324"/>
      <c r="BZ604" s="324"/>
      <c r="CA604" s="324"/>
      <c r="CB604" s="324"/>
      <c r="CC604" s="324"/>
      <c r="CD604" s="324"/>
      <c r="CE604" s="324"/>
      <c r="CF604" s="324"/>
      <c r="CG604" s="324"/>
      <c r="CH604" s="324"/>
      <c r="CI604" s="324"/>
      <c r="CJ604" s="324"/>
      <c r="CK604" s="324"/>
    </row>
    <row r="605" spans="1:89" x14ac:dyDescent="0.25">
      <c r="A605" s="152" t="s">
        <v>191</v>
      </c>
      <c r="B605" s="6"/>
      <c r="C605" s="93">
        <f>181406-8500</f>
        <v>172906</v>
      </c>
      <c r="D605" s="93"/>
      <c r="E605" s="93"/>
      <c r="F605" s="93"/>
      <c r="G605" s="324"/>
      <c r="H605" s="324"/>
      <c r="I605" s="458"/>
      <c r="J605" s="458"/>
      <c r="K605" s="324"/>
      <c r="L605" s="324"/>
      <c r="M605" s="324"/>
      <c r="N605" s="324"/>
      <c r="O605" s="324"/>
      <c r="P605" s="324"/>
      <c r="Q605" s="324"/>
      <c r="R605" s="324"/>
      <c r="S605" s="324"/>
      <c r="T605" s="324"/>
      <c r="U605" s="324"/>
      <c r="V605" s="324"/>
      <c r="W605" s="324"/>
      <c r="X605" s="324"/>
      <c r="Y605" s="324"/>
      <c r="Z605" s="324"/>
      <c r="AA605" s="324"/>
      <c r="AB605" s="324"/>
      <c r="AC605" s="324"/>
      <c r="AD605" s="324"/>
      <c r="AE605" s="324"/>
      <c r="AF605" s="324"/>
      <c r="AG605" s="324"/>
      <c r="AH605" s="324"/>
      <c r="AI605" s="324"/>
      <c r="AJ605" s="324"/>
      <c r="AK605" s="324"/>
      <c r="AL605" s="324"/>
      <c r="AM605" s="324"/>
      <c r="AN605" s="324"/>
      <c r="AO605" s="324"/>
      <c r="AP605" s="324"/>
      <c r="AQ605" s="324"/>
      <c r="AR605" s="324"/>
      <c r="AS605" s="324"/>
      <c r="AT605" s="324"/>
      <c r="AU605" s="324"/>
      <c r="AV605" s="324"/>
      <c r="AW605" s="324"/>
      <c r="AX605" s="324"/>
      <c r="AY605" s="324"/>
      <c r="AZ605" s="324"/>
      <c r="BA605" s="324"/>
      <c r="BB605" s="324"/>
      <c r="BC605" s="324"/>
      <c r="BD605" s="324"/>
      <c r="BE605" s="324"/>
      <c r="BF605" s="324"/>
      <c r="BG605" s="324"/>
      <c r="BH605" s="324"/>
      <c r="BI605" s="324"/>
      <c r="BJ605" s="324"/>
      <c r="BK605" s="324"/>
      <c r="BL605" s="324"/>
      <c r="BM605" s="324"/>
      <c r="BN605" s="324"/>
      <c r="BO605" s="324"/>
      <c r="BP605" s="324"/>
      <c r="BQ605" s="324"/>
      <c r="BR605" s="324"/>
      <c r="BS605" s="324"/>
      <c r="BT605" s="324"/>
      <c r="BU605" s="324"/>
      <c r="BV605" s="324"/>
      <c r="BW605" s="324"/>
      <c r="BX605" s="324"/>
      <c r="BY605" s="324"/>
      <c r="BZ605" s="324"/>
      <c r="CA605" s="324"/>
      <c r="CB605" s="324"/>
      <c r="CC605" s="324"/>
      <c r="CD605" s="324"/>
      <c r="CE605" s="324"/>
      <c r="CF605" s="324"/>
      <c r="CG605" s="324"/>
      <c r="CH605" s="324"/>
      <c r="CI605" s="324"/>
      <c r="CJ605" s="324"/>
      <c r="CK605" s="324"/>
    </row>
    <row r="606" spans="1:89" ht="30" x14ac:dyDescent="0.25">
      <c r="A606" s="24" t="s">
        <v>145</v>
      </c>
      <c r="B606" s="6"/>
      <c r="C606" s="93"/>
      <c r="D606" s="93"/>
      <c r="E606" s="93"/>
      <c r="F606" s="93"/>
      <c r="G606" s="324"/>
      <c r="H606" s="324"/>
      <c r="I606" s="324"/>
      <c r="J606" s="324"/>
      <c r="K606" s="324"/>
      <c r="L606" s="324"/>
      <c r="M606" s="324"/>
      <c r="N606" s="324"/>
      <c r="O606" s="324"/>
      <c r="P606" s="324"/>
      <c r="Q606" s="324"/>
      <c r="R606" s="324"/>
      <c r="S606" s="324"/>
      <c r="T606" s="324"/>
      <c r="U606" s="324"/>
      <c r="V606" s="324"/>
      <c r="W606" s="324"/>
      <c r="X606" s="324"/>
      <c r="Y606" s="324"/>
      <c r="Z606" s="324"/>
      <c r="AA606" s="324"/>
      <c r="AB606" s="324"/>
      <c r="AC606" s="324"/>
      <c r="AD606" s="324"/>
      <c r="AE606" s="324"/>
      <c r="AF606" s="324"/>
      <c r="AG606" s="324"/>
      <c r="AH606" s="324"/>
      <c r="AI606" s="324"/>
      <c r="AJ606" s="324"/>
      <c r="AK606" s="324"/>
      <c r="AL606" s="324"/>
      <c r="AM606" s="324"/>
      <c r="AN606" s="324"/>
      <c r="AO606" s="324"/>
      <c r="AP606" s="324"/>
      <c r="AQ606" s="324"/>
      <c r="AR606" s="324"/>
      <c r="AS606" s="324"/>
      <c r="AT606" s="324"/>
      <c r="AU606" s="324"/>
      <c r="AV606" s="324"/>
      <c r="AW606" s="324"/>
      <c r="AX606" s="324"/>
      <c r="AY606" s="324"/>
      <c r="AZ606" s="324"/>
      <c r="BA606" s="324"/>
      <c r="BB606" s="324"/>
      <c r="BC606" s="324"/>
      <c r="BD606" s="324"/>
      <c r="BE606" s="324"/>
      <c r="BF606" s="324"/>
      <c r="BG606" s="324"/>
      <c r="BH606" s="324"/>
      <c r="BI606" s="324"/>
      <c r="BJ606" s="324"/>
      <c r="BK606" s="324"/>
      <c r="BL606" s="324"/>
      <c r="BM606" s="324"/>
      <c r="BN606" s="324"/>
      <c r="BO606" s="324"/>
      <c r="BP606" s="324"/>
      <c r="BQ606" s="324"/>
      <c r="BR606" s="324"/>
      <c r="BS606" s="324"/>
      <c r="BT606" s="324"/>
      <c r="BU606" s="324"/>
      <c r="BV606" s="324"/>
      <c r="BW606" s="324"/>
      <c r="BX606" s="324"/>
      <c r="BY606" s="324"/>
      <c r="BZ606" s="324"/>
      <c r="CA606" s="324"/>
      <c r="CB606" s="324"/>
      <c r="CC606" s="324"/>
      <c r="CD606" s="324"/>
      <c r="CE606" s="324"/>
      <c r="CF606" s="324"/>
      <c r="CG606" s="324"/>
      <c r="CH606" s="324"/>
      <c r="CI606" s="324"/>
      <c r="CJ606" s="324"/>
      <c r="CK606" s="324"/>
    </row>
    <row r="607" spans="1:89" x14ac:dyDescent="0.25">
      <c r="A607" s="153" t="s">
        <v>208</v>
      </c>
      <c r="B607" s="6"/>
      <c r="C607" s="93"/>
      <c r="D607" s="93"/>
      <c r="E607" s="93"/>
      <c r="F607" s="93"/>
      <c r="G607" s="324"/>
      <c r="H607" s="324"/>
      <c r="I607" s="324"/>
      <c r="J607" s="324"/>
      <c r="K607" s="324"/>
      <c r="L607" s="324"/>
      <c r="M607" s="324"/>
      <c r="N607" s="324"/>
      <c r="O607" s="324"/>
      <c r="P607" s="324"/>
      <c r="Q607" s="324"/>
      <c r="R607" s="324"/>
      <c r="S607" s="324"/>
      <c r="T607" s="324"/>
      <c r="U607" s="324"/>
      <c r="V607" s="324"/>
      <c r="W607" s="324"/>
      <c r="X607" s="324"/>
      <c r="Y607" s="324"/>
      <c r="Z607" s="324"/>
      <c r="AA607" s="324"/>
      <c r="AB607" s="324"/>
      <c r="AC607" s="324"/>
      <c r="AD607" s="324"/>
      <c r="AE607" s="324"/>
      <c r="AF607" s="324"/>
      <c r="AG607" s="324"/>
      <c r="AH607" s="324"/>
      <c r="AI607" s="324"/>
      <c r="AJ607" s="324"/>
      <c r="AK607" s="324"/>
      <c r="AL607" s="324"/>
      <c r="AM607" s="324"/>
      <c r="AN607" s="324"/>
      <c r="AO607" s="324"/>
      <c r="AP607" s="324"/>
      <c r="AQ607" s="324"/>
      <c r="AR607" s="324"/>
      <c r="AS607" s="324"/>
      <c r="AT607" s="324"/>
      <c r="AU607" s="324"/>
      <c r="AV607" s="324"/>
      <c r="AW607" s="324"/>
      <c r="AX607" s="324"/>
      <c r="AY607" s="324"/>
      <c r="AZ607" s="324"/>
      <c r="BA607" s="324"/>
      <c r="BB607" s="324"/>
      <c r="BC607" s="324"/>
      <c r="BD607" s="324"/>
      <c r="BE607" s="324"/>
      <c r="BF607" s="324"/>
      <c r="BG607" s="324"/>
      <c r="BH607" s="324"/>
      <c r="BI607" s="324"/>
      <c r="BJ607" s="324"/>
      <c r="BK607" s="324"/>
      <c r="BL607" s="324"/>
      <c r="BM607" s="324"/>
      <c r="BN607" s="324"/>
      <c r="BO607" s="324"/>
      <c r="BP607" s="324"/>
      <c r="BQ607" s="324"/>
      <c r="BR607" s="324"/>
      <c r="BS607" s="324"/>
      <c r="BT607" s="324"/>
      <c r="BU607" s="324"/>
      <c r="BV607" s="324"/>
      <c r="BW607" s="324"/>
      <c r="BX607" s="324"/>
      <c r="BY607" s="324"/>
      <c r="BZ607" s="324"/>
      <c r="CA607" s="324"/>
      <c r="CB607" s="324"/>
      <c r="CC607" s="324"/>
      <c r="CD607" s="324"/>
      <c r="CE607" s="324"/>
      <c r="CF607" s="324"/>
      <c r="CG607" s="324"/>
      <c r="CH607" s="324"/>
      <c r="CI607" s="324"/>
      <c r="CJ607" s="324"/>
      <c r="CK607" s="324"/>
    </row>
    <row r="608" spans="1:89" x14ac:dyDescent="0.25">
      <c r="A608" s="229" t="s">
        <v>268</v>
      </c>
      <c r="B608" s="6"/>
      <c r="C608" s="93"/>
      <c r="D608" s="93"/>
      <c r="E608" s="93"/>
      <c r="F608" s="93"/>
      <c r="G608" s="324"/>
      <c r="H608" s="458"/>
      <c r="I608" s="324"/>
      <c r="J608" s="324"/>
      <c r="K608" s="324"/>
      <c r="L608" s="324"/>
      <c r="M608" s="324"/>
      <c r="N608" s="324"/>
      <c r="O608" s="324"/>
      <c r="P608" s="324"/>
      <c r="Q608" s="324"/>
      <c r="R608" s="324"/>
      <c r="S608" s="324"/>
      <c r="T608" s="324"/>
      <c r="U608" s="324"/>
      <c r="V608" s="324"/>
      <c r="W608" s="324"/>
      <c r="X608" s="324"/>
      <c r="Y608" s="324"/>
      <c r="Z608" s="324"/>
      <c r="AA608" s="324"/>
      <c r="AB608" s="324"/>
      <c r="AC608" s="324"/>
      <c r="AD608" s="324"/>
      <c r="AE608" s="324"/>
      <c r="AF608" s="324"/>
      <c r="AG608" s="324"/>
      <c r="AH608" s="324"/>
      <c r="AI608" s="324"/>
      <c r="AJ608" s="324"/>
      <c r="AK608" s="324"/>
      <c r="AL608" s="324"/>
      <c r="AM608" s="324"/>
      <c r="AN608" s="324"/>
      <c r="AO608" s="324"/>
      <c r="AP608" s="324"/>
      <c r="AQ608" s="324"/>
      <c r="AR608" s="324"/>
      <c r="AS608" s="324"/>
      <c r="AT608" s="324"/>
      <c r="AU608" s="324"/>
      <c r="AV608" s="324"/>
      <c r="AW608" s="324"/>
      <c r="AX608" s="324"/>
      <c r="AY608" s="324"/>
      <c r="AZ608" s="324"/>
      <c r="BA608" s="324"/>
      <c r="BB608" s="324"/>
      <c r="BC608" s="324"/>
      <c r="BD608" s="324"/>
      <c r="BE608" s="324"/>
      <c r="BF608" s="324"/>
      <c r="BG608" s="324"/>
      <c r="BH608" s="324"/>
      <c r="BI608" s="324"/>
      <c r="BJ608" s="324"/>
      <c r="BK608" s="324"/>
      <c r="BL608" s="324"/>
      <c r="BM608" s="324"/>
      <c r="BN608" s="324"/>
      <c r="BO608" s="324"/>
      <c r="BP608" s="324"/>
      <c r="BQ608" s="324"/>
      <c r="BR608" s="324"/>
      <c r="BS608" s="324"/>
      <c r="BT608" s="324"/>
      <c r="BU608" s="324"/>
      <c r="BV608" s="324"/>
      <c r="BW608" s="324"/>
      <c r="BX608" s="324"/>
      <c r="BY608" s="324"/>
      <c r="BZ608" s="324"/>
      <c r="CA608" s="324"/>
      <c r="CB608" s="324"/>
      <c r="CC608" s="324"/>
      <c r="CD608" s="324"/>
      <c r="CE608" s="324"/>
      <c r="CF608" s="324"/>
      <c r="CG608" s="324"/>
      <c r="CH608" s="324"/>
      <c r="CI608" s="324"/>
      <c r="CJ608" s="324"/>
      <c r="CK608" s="324"/>
    </row>
    <row r="609" spans="1:89" x14ac:dyDescent="0.25">
      <c r="A609" s="17" t="s">
        <v>197</v>
      </c>
      <c r="B609" s="6"/>
      <c r="C609" s="78">
        <f>C581+ROUND(C604*3.2,0)+C606</f>
        <v>49500.42105263158</v>
      </c>
      <c r="D609" s="93"/>
      <c r="E609" s="93"/>
      <c r="F609" s="93"/>
      <c r="G609" s="324"/>
      <c r="H609" s="324"/>
      <c r="I609" s="324"/>
      <c r="J609" s="324"/>
      <c r="K609" s="324"/>
      <c r="L609" s="324"/>
      <c r="M609" s="324"/>
      <c r="N609" s="324"/>
      <c r="O609" s="324"/>
      <c r="P609" s="324"/>
      <c r="Q609" s="324"/>
      <c r="R609" s="324"/>
      <c r="S609" s="324"/>
      <c r="T609" s="324"/>
      <c r="U609" s="324"/>
      <c r="V609" s="324"/>
      <c r="W609" s="324"/>
      <c r="X609" s="324"/>
      <c r="Y609" s="324"/>
      <c r="Z609" s="324"/>
      <c r="AA609" s="324"/>
      <c r="AB609" s="324"/>
      <c r="AC609" s="324"/>
      <c r="AD609" s="324"/>
      <c r="AE609" s="324"/>
      <c r="AF609" s="324"/>
      <c r="AG609" s="324"/>
      <c r="AH609" s="324"/>
      <c r="AI609" s="324"/>
      <c r="AJ609" s="324"/>
      <c r="AK609" s="324"/>
      <c r="AL609" s="324"/>
      <c r="AM609" s="324"/>
      <c r="AN609" s="324"/>
      <c r="AO609" s="324"/>
      <c r="AP609" s="324"/>
      <c r="AQ609" s="324"/>
      <c r="AR609" s="324"/>
      <c r="AS609" s="324"/>
      <c r="AT609" s="324"/>
      <c r="AU609" s="324"/>
      <c r="AV609" s="324"/>
      <c r="AW609" s="324"/>
      <c r="AX609" s="324"/>
      <c r="AY609" s="324"/>
      <c r="AZ609" s="324"/>
      <c r="BA609" s="324"/>
      <c r="BB609" s="324"/>
      <c r="BC609" s="324"/>
      <c r="BD609" s="324"/>
      <c r="BE609" s="324"/>
      <c r="BF609" s="324"/>
      <c r="BG609" s="324"/>
      <c r="BH609" s="324"/>
      <c r="BI609" s="324"/>
      <c r="BJ609" s="324"/>
      <c r="BK609" s="324"/>
      <c r="BL609" s="324"/>
      <c r="BM609" s="324"/>
      <c r="BN609" s="324"/>
      <c r="BO609" s="324"/>
      <c r="BP609" s="324"/>
      <c r="BQ609" s="324"/>
      <c r="BR609" s="324"/>
      <c r="BS609" s="324"/>
      <c r="BT609" s="324"/>
      <c r="BU609" s="324"/>
      <c r="BV609" s="324"/>
      <c r="BW609" s="324"/>
      <c r="BX609" s="324"/>
      <c r="BY609" s="324"/>
      <c r="BZ609" s="324"/>
      <c r="CA609" s="324"/>
      <c r="CB609" s="324"/>
      <c r="CC609" s="324"/>
      <c r="CD609" s="324"/>
      <c r="CE609" s="324"/>
      <c r="CF609" s="324"/>
      <c r="CG609" s="324"/>
      <c r="CH609" s="324"/>
      <c r="CI609" s="324"/>
      <c r="CJ609" s="324"/>
      <c r="CK609" s="324"/>
    </row>
    <row r="610" spans="1:89" ht="15.75" thickBot="1" x14ac:dyDescent="0.3">
      <c r="A610" s="500" t="s">
        <v>11</v>
      </c>
      <c r="B610" s="502"/>
      <c r="C610" s="502"/>
      <c r="D610" s="502"/>
      <c r="E610" s="502"/>
      <c r="F610" s="296"/>
      <c r="G610" s="324"/>
      <c r="H610" s="324"/>
      <c r="I610" s="324"/>
      <c r="J610" s="324"/>
      <c r="K610" s="324"/>
      <c r="L610" s="324"/>
      <c r="M610" s="324"/>
      <c r="N610" s="324"/>
      <c r="O610" s="324"/>
      <c r="P610" s="324"/>
      <c r="Q610" s="324"/>
      <c r="R610" s="324"/>
      <c r="S610" s="324"/>
      <c r="T610" s="324"/>
      <c r="U610" s="324"/>
      <c r="V610" s="324"/>
      <c r="W610" s="324"/>
      <c r="X610" s="324"/>
      <c r="Y610" s="324"/>
      <c r="Z610" s="324"/>
      <c r="AA610" s="324"/>
      <c r="AB610" s="324"/>
      <c r="AC610" s="324"/>
      <c r="AD610" s="324"/>
      <c r="AE610" s="324"/>
      <c r="AF610" s="324"/>
      <c r="AG610" s="324"/>
      <c r="AH610" s="324"/>
      <c r="AI610" s="324"/>
      <c r="AJ610" s="324"/>
      <c r="AK610" s="324"/>
      <c r="AL610" s="324"/>
      <c r="AM610" s="324"/>
      <c r="AN610" s="324"/>
      <c r="AO610" s="324"/>
      <c r="AP610" s="324"/>
      <c r="AQ610" s="324"/>
      <c r="AR610" s="324"/>
      <c r="AS610" s="324"/>
      <c r="AT610" s="324"/>
      <c r="AU610" s="324"/>
      <c r="AV610" s="324"/>
      <c r="AW610" s="324"/>
      <c r="AX610" s="324"/>
      <c r="AY610" s="324"/>
      <c r="AZ610" s="324"/>
      <c r="BA610" s="324"/>
      <c r="BB610" s="324"/>
      <c r="BC610" s="324"/>
      <c r="BD610" s="324"/>
      <c r="BE610" s="324"/>
      <c r="BF610" s="324"/>
      <c r="BG610" s="324"/>
      <c r="BH610" s="324"/>
      <c r="BI610" s="324"/>
      <c r="BJ610" s="324"/>
      <c r="BK610" s="324"/>
      <c r="BL610" s="324"/>
      <c r="BM610" s="324"/>
      <c r="BN610" s="324"/>
      <c r="BO610" s="324"/>
      <c r="BP610" s="324"/>
      <c r="BQ610" s="324"/>
      <c r="BR610" s="324"/>
      <c r="BS610" s="324"/>
      <c r="BT610" s="324"/>
      <c r="BU610" s="324"/>
      <c r="BV610" s="324"/>
      <c r="BW610" s="324"/>
      <c r="BX610" s="324"/>
      <c r="BY610" s="324"/>
      <c r="BZ610" s="324"/>
      <c r="CA610" s="324"/>
      <c r="CB610" s="324"/>
      <c r="CC610" s="324"/>
      <c r="CD610" s="324"/>
      <c r="CE610" s="324"/>
      <c r="CF610" s="324"/>
      <c r="CG610" s="324"/>
      <c r="CH610" s="324"/>
      <c r="CI610" s="324"/>
      <c r="CJ610" s="324"/>
      <c r="CK610" s="324"/>
    </row>
    <row r="611" spans="1:89" s="360" customFormat="1" hidden="1" x14ac:dyDescent="0.25">
      <c r="A611" s="379"/>
      <c r="B611" s="511"/>
      <c r="C611" s="93"/>
      <c r="D611" s="93"/>
      <c r="E611" s="93"/>
      <c r="F611" s="93"/>
      <c r="G611" s="324"/>
      <c r="H611" s="324"/>
      <c r="I611" s="324"/>
      <c r="J611" s="324"/>
      <c r="K611" s="324"/>
      <c r="L611" s="324"/>
      <c r="M611" s="324"/>
      <c r="N611" s="324"/>
      <c r="O611" s="324"/>
      <c r="P611" s="324"/>
      <c r="Q611" s="324"/>
      <c r="R611" s="324"/>
      <c r="S611" s="324"/>
      <c r="T611" s="324"/>
      <c r="U611" s="324"/>
      <c r="V611" s="324"/>
      <c r="W611" s="324"/>
      <c r="X611" s="324"/>
      <c r="Y611" s="324"/>
      <c r="Z611" s="324"/>
      <c r="AA611" s="324"/>
      <c r="AB611" s="324"/>
      <c r="AC611" s="324"/>
      <c r="AD611" s="324"/>
      <c r="AE611" s="324"/>
      <c r="AF611" s="324"/>
      <c r="AG611" s="324"/>
      <c r="AH611" s="324"/>
      <c r="AI611" s="324"/>
      <c r="AJ611" s="324"/>
      <c r="AK611" s="324"/>
      <c r="AL611" s="324"/>
      <c r="AM611" s="324"/>
      <c r="AN611" s="324"/>
      <c r="AO611" s="324"/>
      <c r="AP611" s="324"/>
      <c r="AQ611" s="324"/>
      <c r="AR611" s="324"/>
      <c r="AS611" s="324"/>
      <c r="AT611" s="324"/>
      <c r="AU611" s="324"/>
      <c r="AV611" s="324"/>
      <c r="AW611" s="324"/>
      <c r="AX611" s="324"/>
      <c r="AY611" s="324"/>
      <c r="AZ611" s="324"/>
      <c r="BA611" s="324"/>
      <c r="BB611" s="324"/>
      <c r="BC611" s="324"/>
      <c r="BD611" s="324"/>
      <c r="BE611" s="324"/>
      <c r="BF611" s="324"/>
      <c r="BG611" s="324"/>
      <c r="BH611" s="324"/>
      <c r="BI611" s="324"/>
      <c r="BJ611" s="324"/>
      <c r="BK611" s="324"/>
      <c r="BL611" s="324"/>
      <c r="BM611" s="324"/>
      <c r="BN611" s="324"/>
      <c r="BO611" s="324"/>
      <c r="BP611" s="324"/>
      <c r="BQ611" s="324"/>
      <c r="BR611" s="324"/>
      <c r="BS611" s="324"/>
      <c r="BT611" s="324"/>
      <c r="BU611" s="324"/>
      <c r="BV611" s="324"/>
      <c r="BW611" s="324"/>
      <c r="BX611" s="324"/>
      <c r="BY611" s="324"/>
      <c r="BZ611" s="324"/>
      <c r="CA611" s="324"/>
      <c r="CB611" s="324"/>
      <c r="CC611" s="324"/>
      <c r="CD611" s="324"/>
      <c r="CE611" s="324"/>
      <c r="CF611" s="324"/>
      <c r="CG611" s="324"/>
      <c r="CH611" s="324"/>
      <c r="CI611" s="324"/>
      <c r="CJ611" s="324"/>
      <c r="CK611" s="324"/>
    </row>
    <row r="612" spans="1:89" ht="15.75" hidden="1" x14ac:dyDescent="0.25">
      <c r="A612" s="322" t="s">
        <v>279</v>
      </c>
      <c r="B612" s="51"/>
      <c r="C612" s="93"/>
      <c r="D612" s="93"/>
      <c r="E612" s="93"/>
      <c r="F612" s="93"/>
      <c r="G612" s="324"/>
      <c r="H612" s="324"/>
      <c r="I612" s="324"/>
      <c r="J612" s="324"/>
      <c r="K612" s="324"/>
      <c r="L612" s="324"/>
      <c r="M612" s="324"/>
      <c r="N612" s="324"/>
      <c r="O612" s="324"/>
      <c r="P612" s="324"/>
      <c r="Q612" s="324"/>
      <c r="R612" s="324"/>
      <c r="S612" s="324"/>
      <c r="T612" s="324"/>
      <c r="U612" s="324"/>
      <c r="V612" s="324"/>
      <c r="W612" s="324"/>
      <c r="X612" s="324"/>
      <c r="Y612" s="324"/>
      <c r="Z612" s="324"/>
      <c r="AA612" s="324"/>
      <c r="AB612" s="324"/>
      <c r="AC612" s="324"/>
      <c r="AD612" s="324"/>
      <c r="AE612" s="324"/>
      <c r="AF612" s="324"/>
      <c r="AG612" s="324"/>
      <c r="AH612" s="324"/>
      <c r="AI612" s="324"/>
      <c r="AJ612" s="324"/>
      <c r="AK612" s="324"/>
      <c r="AL612" s="324"/>
      <c r="AM612" s="324"/>
      <c r="AN612" s="324"/>
      <c r="AO612" s="324"/>
      <c r="AP612" s="324"/>
      <c r="AQ612" s="324"/>
      <c r="AR612" s="324"/>
      <c r="AS612" s="324"/>
      <c r="AT612" s="324"/>
      <c r="AU612" s="324"/>
      <c r="AV612" s="324"/>
      <c r="AW612" s="324"/>
      <c r="AX612" s="324"/>
      <c r="AY612" s="324"/>
      <c r="AZ612" s="324"/>
      <c r="BA612" s="324"/>
      <c r="BB612" s="324"/>
      <c r="BC612" s="324"/>
      <c r="BD612" s="324"/>
      <c r="BE612" s="324"/>
      <c r="BF612" s="324"/>
      <c r="BG612" s="324"/>
      <c r="BH612" s="324"/>
      <c r="BI612" s="324"/>
      <c r="BJ612" s="324"/>
      <c r="BK612" s="324"/>
      <c r="BL612" s="324"/>
      <c r="BM612" s="324"/>
      <c r="BN612" s="324"/>
      <c r="BO612" s="324"/>
      <c r="BP612" s="324"/>
      <c r="BQ612" s="324"/>
      <c r="BR612" s="324"/>
      <c r="BS612" s="324"/>
      <c r="BT612" s="324"/>
      <c r="BU612" s="324"/>
      <c r="BV612" s="324"/>
      <c r="BW612" s="324"/>
      <c r="BX612" s="324"/>
      <c r="BY612" s="324"/>
      <c r="BZ612" s="324"/>
      <c r="CA612" s="324"/>
      <c r="CB612" s="324"/>
      <c r="CC612" s="324"/>
      <c r="CD612" s="324"/>
      <c r="CE612" s="324"/>
      <c r="CF612" s="324"/>
      <c r="CG612" s="324"/>
      <c r="CH612" s="324"/>
      <c r="CI612" s="324"/>
      <c r="CJ612" s="324"/>
      <c r="CK612" s="324"/>
    </row>
    <row r="613" spans="1:89" hidden="1" x14ac:dyDescent="0.25">
      <c r="A613" s="15" t="s">
        <v>198</v>
      </c>
      <c r="B613" s="6"/>
      <c r="C613" s="93"/>
      <c r="D613" s="93"/>
      <c r="E613" s="93"/>
      <c r="F613" s="93"/>
      <c r="G613" s="324"/>
      <c r="H613" s="324"/>
      <c r="I613" s="324"/>
      <c r="J613" s="324"/>
      <c r="K613" s="324"/>
      <c r="L613" s="324"/>
      <c r="M613" s="324"/>
      <c r="N613" s="324"/>
      <c r="O613" s="324"/>
      <c r="P613" s="324"/>
      <c r="Q613" s="324"/>
      <c r="R613" s="324"/>
      <c r="S613" s="324"/>
      <c r="T613" s="324"/>
      <c r="U613" s="324"/>
      <c r="V613" s="324"/>
      <c r="W613" s="324"/>
      <c r="X613" s="324"/>
      <c r="Y613" s="324"/>
      <c r="Z613" s="324"/>
      <c r="AA613" s="324"/>
      <c r="AB613" s="324"/>
      <c r="AC613" s="324"/>
      <c r="AD613" s="324"/>
      <c r="AE613" s="324"/>
      <c r="AF613" s="324"/>
      <c r="AG613" s="324"/>
      <c r="AH613" s="324"/>
      <c r="AI613" s="324"/>
      <c r="AJ613" s="324"/>
      <c r="AK613" s="324"/>
      <c r="AL613" s="324"/>
      <c r="AM613" s="324"/>
      <c r="AN613" s="324"/>
      <c r="AO613" s="324"/>
      <c r="AP613" s="324"/>
      <c r="AQ613" s="324"/>
      <c r="AR613" s="324"/>
      <c r="AS613" s="324"/>
      <c r="AT613" s="324"/>
      <c r="AU613" s="324"/>
      <c r="AV613" s="324"/>
      <c r="AW613" s="324"/>
      <c r="AX613" s="324"/>
      <c r="AY613" s="324"/>
      <c r="AZ613" s="324"/>
      <c r="BA613" s="324"/>
      <c r="BB613" s="324"/>
      <c r="BC613" s="324"/>
      <c r="BD613" s="324"/>
      <c r="BE613" s="324"/>
      <c r="BF613" s="324"/>
      <c r="BG613" s="324"/>
      <c r="BH613" s="324"/>
      <c r="BI613" s="324"/>
      <c r="BJ613" s="324"/>
      <c r="BK613" s="324"/>
      <c r="BL613" s="324"/>
      <c r="BM613" s="324"/>
      <c r="BN613" s="324"/>
      <c r="BO613" s="324"/>
      <c r="BP613" s="324"/>
      <c r="BQ613" s="324"/>
      <c r="BR613" s="324"/>
      <c r="BS613" s="324"/>
      <c r="BT613" s="324"/>
      <c r="BU613" s="324"/>
      <c r="BV613" s="324"/>
      <c r="BW613" s="324"/>
      <c r="BX613" s="324"/>
      <c r="BY613" s="324"/>
      <c r="BZ613" s="324"/>
      <c r="CA613" s="324"/>
      <c r="CB613" s="324"/>
      <c r="CC613" s="324"/>
      <c r="CD613" s="324"/>
      <c r="CE613" s="324"/>
      <c r="CF613" s="324"/>
      <c r="CG613" s="324"/>
      <c r="CH613" s="324"/>
      <c r="CI613" s="324"/>
      <c r="CJ613" s="324"/>
      <c r="CK613" s="324"/>
    </row>
    <row r="614" spans="1:89" hidden="1" x14ac:dyDescent="0.25">
      <c r="A614" s="16" t="s">
        <v>146</v>
      </c>
      <c r="B614" s="6"/>
      <c r="C614" s="93">
        <f>C615+C616+C623+C631+C632+C633+C634+C635</f>
        <v>8631.5789473684217</v>
      </c>
      <c r="D614" s="93"/>
      <c r="E614" s="93"/>
      <c r="F614" s="93"/>
      <c r="G614" s="324"/>
      <c r="H614" s="324"/>
      <c r="I614" s="324"/>
      <c r="J614" s="324"/>
      <c r="K614" s="324"/>
      <c r="L614" s="324"/>
      <c r="M614" s="324"/>
      <c r="N614" s="324"/>
      <c r="O614" s="324"/>
      <c r="P614" s="324"/>
      <c r="Q614" s="324"/>
      <c r="R614" s="324"/>
      <c r="S614" s="324"/>
      <c r="T614" s="324"/>
      <c r="U614" s="324"/>
      <c r="V614" s="324"/>
      <c r="W614" s="324"/>
      <c r="X614" s="324"/>
      <c r="Y614" s="324"/>
      <c r="Z614" s="324"/>
      <c r="AA614" s="324"/>
      <c r="AB614" s="324"/>
      <c r="AC614" s="324"/>
      <c r="AD614" s="324"/>
      <c r="AE614" s="324"/>
      <c r="AF614" s="324"/>
      <c r="AG614" s="324"/>
      <c r="AH614" s="324"/>
      <c r="AI614" s="324"/>
      <c r="AJ614" s="324"/>
      <c r="AK614" s="324"/>
      <c r="AL614" s="324"/>
      <c r="AM614" s="324"/>
      <c r="AN614" s="324"/>
      <c r="AO614" s="324"/>
      <c r="AP614" s="324"/>
      <c r="AQ614" s="324"/>
      <c r="AR614" s="324"/>
      <c r="AS614" s="324"/>
      <c r="AT614" s="324"/>
      <c r="AU614" s="324"/>
      <c r="AV614" s="324"/>
      <c r="AW614" s="324"/>
      <c r="AX614" s="324"/>
      <c r="AY614" s="324"/>
      <c r="AZ614" s="324"/>
      <c r="BA614" s="324"/>
      <c r="BB614" s="324"/>
      <c r="BC614" s="324"/>
      <c r="BD614" s="324"/>
      <c r="BE614" s="324"/>
      <c r="BF614" s="324"/>
      <c r="BG614" s="324"/>
      <c r="BH614" s="324"/>
      <c r="BI614" s="324"/>
      <c r="BJ614" s="324"/>
      <c r="BK614" s="324"/>
      <c r="BL614" s="324"/>
      <c r="BM614" s="324"/>
      <c r="BN614" s="324"/>
      <c r="BO614" s="324"/>
      <c r="BP614" s="324"/>
      <c r="BQ614" s="324"/>
      <c r="BR614" s="324"/>
      <c r="BS614" s="324"/>
      <c r="BT614" s="324"/>
      <c r="BU614" s="324"/>
      <c r="BV614" s="324"/>
      <c r="BW614" s="324"/>
      <c r="BX614" s="324"/>
      <c r="BY614" s="324"/>
      <c r="BZ614" s="324"/>
      <c r="CA614" s="324"/>
      <c r="CB614" s="324"/>
      <c r="CC614" s="324"/>
      <c r="CD614" s="324"/>
      <c r="CE614" s="324"/>
      <c r="CF614" s="324"/>
      <c r="CG614" s="324"/>
      <c r="CH614" s="324"/>
      <c r="CI614" s="324"/>
      <c r="CJ614" s="324"/>
      <c r="CK614" s="324"/>
    </row>
    <row r="615" spans="1:89" hidden="1" x14ac:dyDescent="0.25">
      <c r="A615" s="16" t="s">
        <v>192</v>
      </c>
      <c r="B615" s="6"/>
      <c r="C615" s="93"/>
      <c r="D615" s="93"/>
      <c r="E615" s="93"/>
      <c r="F615" s="93"/>
      <c r="G615" s="324"/>
      <c r="H615" s="324"/>
      <c r="I615" s="324"/>
      <c r="J615" s="324"/>
      <c r="K615" s="324"/>
      <c r="L615" s="324"/>
      <c r="M615" s="324"/>
      <c r="N615" s="324"/>
      <c r="O615" s="324"/>
      <c r="P615" s="324"/>
      <c r="Q615" s="324"/>
      <c r="R615" s="324"/>
      <c r="S615" s="324"/>
      <c r="T615" s="324"/>
      <c r="U615" s="324"/>
      <c r="V615" s="324"/>
      <c r="W615" s="324"/>
      <c r="X615" s="324"/>
      <c r="Y615" s="324"/>
      <c r="Z615" s="324"/>
      <c r="AA615" s="324"/>
      <c r="AB615" s="324"/>
      <c r="AC615" s="324"/>
      <c r="AD615" s="324"/>
      <c r="AE615" s="324"/>
      <c r="AF615" s="324"/>
      <c r="AG615" s="324"/>
      <c r="AH615" s="324"/>
      <c r="AI615" s="324"/>
      <c r="AJ615" s="324"/>
      <c r="AK615" s="324"/>
      <c r="AL615" s="324"/>
      <c r="AM615" s="324"/>
      <c r="AN615" s="324"/>
      <c r="AO615" s="324"/>
      <c r="AP615" s="324"/>
      <c r="AQ615" s="324"/>
      <c r="AR615" s="324"/>
      <c r="AS615" s="324"/>
      <c r="AT615" s="324"/>
      <c r="AU615" s="324"/>
      <c r="AV615" s="324"/>
      <c r="AW615" s="324"/>
      <c r="AX615" s="324"/>
      <c r="AY615" s="324"/>
      <c r="AZ615" s="324"/>
      <c r="BA615" s="324"/>
      <c r="BB615" s="324"/>
      <c r="BC615" s="324"/>
      <c r="BD615" s="324"/>
      <c r="BE615" s="324"/>
      <c r="BF615" s="324"/>
      <c r="BG615" s="324"/>
      <c r="BH615" s="324"/>
      <c r="BI615" s="324"/>
      <c r="BJ615" s="324"/>
      <c r="BK615" s="324"/>
      <c r="BL615" s="324"/>
      <c r="BM615" s="324"/>
      <c r="BN615" s="324"/>
      <c r="BO615" s="324"/>
      <c r="BP615" s="324"/>
      <c r="BQ615" s="324"/>
      <c r="BR615" s="324"/>
      <c r="BS615" s="324"/>
      <c r="BT615" s="324"/>
      <c r="BU615" s="324"/>
      <c r="BV615" s="324"/>
      <c r="BW615" s="324"/>
      <c r="BX615" s="324"/>
      <c r="BY615" s="324"/>
      <c r="BZ615" s="324"/>
      <c r="CA615" s="324"/>
      <c r="CB615" s="324"/>
      <c r="CC615" s="324"/>
      <c r="CD615" s="324"/>
      <c r="CE615" s="324"/>
      <c r="CF615" s="324"/>
      <c r="CG615" s="324"/>
      <c r="CH615" s="324"/>
      <c r="CI615" s="324"/>
      <c r="CJ615" s="324"/>
      <c r="CK615" s="324"/>
    </row>
    <row r="616" spans="1:89" ht="30" hidden="1" x14ac:dyDescent="0.25">
      <c r="A616" s="16" t="s">
        <v>193</v>
      </c>
      <c r="B616" s="77"/>
      <c r="C616" s="110">
        <f>C617+C618+C619+C621</f>
        <v>0</v>
      </c>
      <c r="D616" s="93"/>
      <c r="E616" s="93"/>
      <c r="F616" s="93"/>
      <c r="G616" s="324"/>
      <c r="H616" s="324"/>
      <c r="I616" s="324"/>
      <c r="J616" s="324"/>
      <c r="K616" s="324"/>
      <c r="L616" s="324"/>
      <c r="M616" s="324"/>
      <c r="N616" s="324"/>
      <c r="O616" s="324"/>
      <c r="P616" s="324"/>
      <c r="Q616" s="324"/>
      <c r="R616" s="324"/>
      <c r="S616" s="324"/>
      <c r="T616" s="324"/>
      <c r="U616" s="324"/>
      <c r="V616" s="324"/>
      <c r="W616" s="324"/>
      <c r="X616" s="324"/>
      <c r="Y616" s="324"/>
      <c r="Z616" s="324"/>
      <c r="AA616" s="324"/>
      <c r="AB616" s="324"/>
      <c r="AC616" s="324"/>
      <c r="AD616" s="324"/>
      <c r="AE616" s="324"/>
      <c r="AF616" s="324"/>
      <c r="AG616" s="324"/>
      <c r="AH616" s="324"/>
      <c r="AI616" s="324"/>
      <c r="AJ616" s="324"/>
      <c r="AK616" s="324"/>
      <c r="AL616" s="324"/>
      <c r="AM616" s="324"/>
      <c r="AN616" s="324"/>
      <c r="AO616" s="324"/>
      <c r="AP616" s="324"/>
      <c r="AQ616" s="324"/>
      <c r="AR616" s="324"/>
      <c r="AS616" s="324"/>
      <c r="AT616" s="324"/>
      <c r="AU616" s="324"/>
      <c r="AV616" s="324"/>
      <c r="AW616" s="324"/>
      <c r="AX616" s="324"/>
      <c r="AY616" s="324"/>
      <c r="AZ616" s="324"/>
      <c r="BA616" s="324"/>
      <c r="BB616" s="324"/>
      <c r="BC616" s="324"/>
      <c r="BD616" s="324"/>
      <c r="BE616" s="324"/>
      <c r="BF616" s="324"/>
      <c r="BG616" s="324"/>
      <c r="BH616" s="324"/>
      <c r="BI616" s="324"/>
      <c r="BJ616" s="324"/>
      <c r="BK616" s="324"/>
      <c r="BL616" s="324"/>
      <c r="BM616" s="324"/>
      <c r="BN616" s="324"/>
      <c r="BO616" s="324"/>
      <c r="BP616" s="324"/>
      <c r="BQ616" s="324"/>
      <c r="BR616" s="324"/>
      <c r="BS616" s="324"/>
      <c r="BT616" s="324"/>
      <c r="BU616" s="324"/>
      <c r="BV616" s="324"/>
      <c r="BW616" s="324"/>
      <c r="BX616" s="324"/>
      <c r="BY616" s="324"/>
      <c r="BZ616" s="324"/>
      <c r="CA616" s="324"/>
      <c r="CB616" s="324"/>
      <c r="CC616" s="324"/>
      <c r="CD616" s="324"/>
      <c r="CE616" s="324"/>
      <c r="CF616" s="324"/>
      <c r="CG616" s="324"/>
      <c r="CH616" s="324"/>
      <c r="CI616" s="324"/>
      <c r="CJ616" s="324"/>
      <c r="CK616" s="324"/>
    </row>
    <row r="617" spans="1:89" ht="30" hidden="1" x14ac:dyDescent="0.25">
      <c r="A617" s="16" t="s">
        <v>194</v>
      </c>
      <c r="B617" s="77"/>
      <c r="C617" s="110"/>
      <c r="D617" s="93"/>
      <c r="E617" s="93"/>
      <c r="F617" s="93"/>
      <c r="G617" s="324"/>
      <c r="H617" s="324"/>
      <c r="I617" s="324"/>
      <c r="J617" s="324"/>
      <c r="K617" s="324"/>
      <c r="L617" s="324"/>
      <c r="M617" s="324"/>
      <c r="N617" s="324"/>
      <c r="O617" s="324"/>
      <c r="P617" s="324"/>
      <c r="Q617" s="324"/>
      <c r="R617" s="324"/>
      <c r="S617" s="324"/>
      <c r="T617" s="324"/>
      <c r="U617" s="324"/>
      <c r="V617" s="324"/>
      <c r="W617" s="324"/>
      <c r="X617" s="324"/>
      <c r="Y617" s="324"/>
      <c r="Z617" s="324"/>
      <c r="AA617" s="324"/>
      <c r="AB617" s="324"/>
      <c r="AC617" s="324"/>
      <c r="AD617" s="324"/>
      <c r="AE617" s="324"/>
      <c r="AF617" s="324"/>
      <c r="AG617" s="324"/>
      <c r="AH617" s="324"/>
      <c r="AI617" s="324"/>
      <c r="AJ617" s="324"/>
      <c r="AK617" s="324"/>
      <c r="AL617" s="324"/>
      <c r="AM617" s="324"/>
      <c r="AN617" s="324"/>
      <c r="AO617" s="324"/>
      <c r="AP617" s="324"/>
      <c r="AQ617" s="324"/>
      <c r="AR617" s="324"/>
      <c r="AS617" s="324"/>
      <c r="AT617" s="324"/>
      <c r="AU617" s="324"/>
      <c r="AV617" s="324"/>
      <c r="AW617" s="324"/>
      <c r="AX617" s="324"/>
      <c r="AY617" s="324"/>
      <c r="AZ617" s="324"/>
      <c r="BA617" s="324"/>
      <c r="BB617" s="324"/>
      <c r="BC617" s="324"/>
      <c r="BD617" s="324"/>
      <c r="BE617" s="324"/>
      <c r="BF617" s="324"/>
      <c r="BG617" s="324"/>
      <c r="BH617" s="324"/>
      <c r="BI617" s="324"/>
      <c r="BJ617" s="324"/>
      <c r="BK617" s="324"/>
      <c r="BL617" s="324"/>
      <c r="BM617" s="324"/>
      <c r="BN617" s="324"/>
      <c r="BO617" s="324"/>
      <c r="BP617" s="324"/>
      <c r="BQ617" s="324"/>
      <c r="BR617" s="324"/>
      <c r="BS617" s="324"/>
      <c r="BT617" s="324"/>
      <c r="BU617" s="324"/>
      <c r="BV617" s="324"/>
      <c r="BW617" s="324"/>
      <c r="BX617" s="324"/>
      <c r="BY617" s="324"/>
      <c r="BZ617" s="324"/>
      <c r="CA617" s="324"/>
      <c r="CB617" s="324"/>
      <c r="CC617" s="324"/>
      <c r="CD617" s="324"/>
      <c r="CE617" s="324"/>
      <c r="CF617" s="324"/>
      <c r="CG617" s="324"/>
      <c r="CH617" s="324"/>
      <c r="CI617" s="324"/>
      <c r="CJ617" s="324"/>
      <c r="CK617" s="324"/>
    </row>
    <row r="618" spans="1:89" ht="30" hidden="1" x14ac:dyDescent="0.25">
      <c r="A618" s="16" t="s">
        <v>195</v>
      </c>
      <c r="B618" s="77"/>
      <c r="C618" s="110"/>
      <c r="D618" s="93"/>
      <c r="E618" s="93"/>
      <c r="F618" s="93"/>
      <c r="G618" s="324"/>
      <c r="H618" s="324"/>
      <c r="I618" s="324"/>
      <c r="J618" s="324"/>
      <c r="K618" s="324"/>
      <c r="L618" s="324"/>
      <c r="M618" s="324"/>
      <c r="N618" s="324"/>
      <c r="O618" s="324"/>
      <c r="P618" s="324"/>
      <c r="Q618" s="324"/>
      <c r="R618" s="324"/>
      <c r="S618" s="324"/>
      <c r="T618" s="324"/>
      <c r="U618" s="324"/>
      <c r="V618" s="324"/>
      <c r="W618" s="324"/>
      <c r="X618" s="324"/>
      <c r="Y618" s="324"/>
      <c r="Z618" s="324"/>
      <c r="AA618" s="324"/>
      <c r="AB618" s="324"/>
      <c r="AC618" s="324"/>
      <c r="AD618" s="324"/>
      <c r="AE618" s="324"/>
      <c r="AF618" s="324"/>
      <c r="AG618" s="324"/>
      <c r="AH618" s="324"/>
      <c r="AI618" s="324"/>
      <c r="AJ618" s="324"/>
      <c r="AK618" s="324"/>
      <c r="AL618" s="324"/>
      <c r="AM618" s="324"/>
      <c r="AN618" s="324"/>
      <c r="AO618" s="324"/>
      <c r="AP618" s="324"/>
      <c r="AQ618" s="324"/>
      <c r="AR618" s="324"/>
      <c r="AS618" s="324"/>
      <c r="AT618" s="324"/>
      <c r="AU618" s="324"/>
      <c r="AV618" s="324"/>
      <c r="AW618" s="324"/>
      <c r="AX618" s="324"/>
      <c r="AY618" s="324"/>
      <c r="AZ618" s="324"/>
      <c r="BA618" s="324"/>
      <c r="BB618" s="324"/>
      <c r="BC618" s="324"/>
      <c r="BD618" s="324"/>
      <c r="BE618" s="324"/>
      <c r="BF618" s="324"/>
      <c r="BG618" s="324"/>
      <c r="BH618" s="324"/>
      <c r="BI618" s="324"/>
      <c r="BJ618" s="324"/>
      <c r="BK618" s="324"/>
      <c r="BL618" s="324"/>
      <c r="BM618" s="324"/>
      <c r="BN618" s="324"/>
      <c r="BO618" s="324"/>
      <c r="BP618" s="324"/>
      <c r="BQ618" s="324"/>
      <c r="BR618" s="324"/>
      <c r="BS618" s="324"/>
      <c r="BT618" s="324"/>
      <c r="BU618" s="324"/>
      <c r="BV618" s="324"/>
      <c r="BW618" s="324"/>
      <c r="BX618" s="324"/>
      <c r="BY618" s="324"/>
      <c r="BZ618" s="324"/>
      <c r="CA618" s="324"/>
      <c r="CB618" s="324"/>
      <c r="CC618" s="324"/>
      <c r="CD618" s="324"/>
      <c r="CE618" s="324"/>
      <c r="CF618" s="324"/>
      <c r="CG618" s="324"/>
      <c r="CH618" s="324"/>
      <c r="CI618" s="324"/>
      <c r="CJ618" s="324"/>
      <c r="CK618" s="324"/>
    </row>
    <row r="619" spans="1:89" ht="45" hidden="1" x14ac:dyDescent="0.25">
      <c r="A619" s="16" t="s">
        <v>262</v>
      </c>
      <c r="B619" s="77"/>
      <c r="C619" s="110"/>
      <c r="D619" s="93"/>
      <c r="E619" s="93"/>
      <c r="F619" s="93"/>
      <c r="G619" s="324"/>
      <c r="H619" s="324"/>
      <c r="I619" s="324"/>
      <c r="J619" s="324"/>
      <c r="K619" s="324"/>
      <c r="L619" s="324"/>
      <c r="M619" s="324"/>
      <c r="N619" s="324"/>
      <c r="O619" s="324"/>
      <c r="P619" s="324"/>
      <c r="Q619" s="324"/>
      <c r="R619" s="324"/>
      <c r="S619" s="324"/>
      <c r="T619" s="324"/>
      <c r="U619" s="324"/>
      <c r="V619" s="324"/>
      <c r="W619" s="324"/>
      <c r="X619" s="324"/>
      <c r="Y619" s="324"/>
      <c r="Z619" s="324"/>
      <c r="AA619" s="324"/>
      <c r="AB619" s="324"/>
      <c r="AC619" s="324"/>
      <c r="AD619" s="324"/>
      <c r="AE619" s="324"/>
      <c r="AF619" s="324"/>
      <c r="AG619" s="324"/>
      <c r="AH619" s="324"/>
      <c r="AI619" s="324"/>
      <c r="AJ619" s="324"/>
      <c r="AK619" s="324"/>
      <c r="AL619" s="324"/>
      <c r="AM619" s="324"/>
      <c r="AN619" s="324"/>
      <c r="AO619" s="324"/>
      <c r="AP619" s="324"/>
      <c r="AQ619" s="324"/>
      <c r="AR619" s="324"/>
      <c r="AS619" s="324"/>
      <c r="AT619" s="324"/>
      <c r="AU619" s="324"/>
      <c r="AV619" s="324"/>
      <c r="AW619" s="324"/>
      <c r="AX619" s="324"/>
      <c r="AY619" s="324"/>
      <c r="AZ619" s="324"/>
      <c r="BA619" s="324"/>
      <c r="BB619" s="324"/>
      <c r="BC619" s="324"/>
      <c r="BD619" s="324"/>
      <c r="BE619" s="324"/>
      <c r="BF619" s="324"/>
      <c r="BG619" s="324"/>
      <c r="BH619" s="324"/>
      <c r="BI619" s="324"/>
      <c r="BJ619" s="324"/>
      <c r="BK619" s="324"/>
      <c r="BL619" s="324"/>
      <c r="BM619" s="324"/>
      <c r="BN619" s="324"/>
      <c r="BO619" s="324"/>
      <c r="BP619" s="324"/>
      <c r="BQ619" s="324"/>
      <c r="BR619" s="324"/>
      <c r="BS619" s="324"/>
      <c r="BT619" s="324"/>
      <c r="BU619" s="324"/>
      <c r="BV619" s="324"/>
      <c r="BW619" s="324"/>
      <c r="BX619" s="324"/>
      <c r="BY619" s="324"/>
      <c r="BZ619" s="324"/>
      <c r="CA619" s="324"/>
      <c r="CB619" s="324"/>
      <c r="CC619" s="324"/>
      <c r="CD619" s="324"/>
      <c r="CE619" s="324"/>
      <c r="CF619" s="324"/>
      <c r="CG619" s="324"/>
      <c r="CH619" s="324"/>
      <c r="CI619" s="324"/>
      <c r="CJ619" s="324"/>
      <c r="CK619" s="324"/>
    </row>
    <row r="620" spans="1:89" hidden="1" x14ac:dyDescent="0.25">
      <c r="A620" s="197" t="s">
        <v>263</v>
      </c>
      <c r="B620" s="77"/>
      <c r="C620" s="110"/>
      <c r="D620" s="93"/>
      <c r="E620" s="93"/>
      <c r="F620" s="93"/>
      <c r="G620" s="324"/>
      <c r="H620" s="324"/>
      <c r="I620" s="324"/>
      <c r="J620" s="324"/>
      <c r="K620" s="324"/>
      <c r="L620" s="324"/>
      <c r="M620" s="324"/>
      <c r="N620" s="324"/>
      <c r="O620" s="324"/>
      <c r="P620" s="324"/>
      <c r="Q620" s="324"/>
      <c r="R620" s="324"/>
      <c r="S620" s="324"/>
      <c r="T620" s="324"/>
      <c r="U620" s="324"/>
      <c r="V620" s="324"/>
      <c r="W620" s="324"/>
      <c r="X620" s="324"/>
      <c r="Y620" s="324"/>
      <c r="Z620" s="324"/>
      <c r="AA620" s="324"/>
      <c r="AB620" s="324"/>
      <c r="AC620" s="324"/>
      <c r="AD620" s="324"/>
      <c r="AE620" s="324"/>
      <c r="AF620" s="324"/>
      <c r="AG620" s="324"/>
      <c r="AH620" s="324"/>
      <c r="AI620" s="324"/>
      <c r="AJ620" s="324"/>
      <c r="AK620" s="324"/>
      <c r="AL620" s="324"/>
      <c r="AM620" s="324"/>
      <c r="AN620" s="324"/>
      <c r="AO620" s="324"/>
      <c r="AP620" s="324"/>
      <c r="AQ620" s="324"/>
      <c r="AR620" s="324"/>
      <c r="AS620" s="324"/>
      <c r="AT620" s="324"/>
      <c r="AU620" s="324"/>
      <c r="AV620" s="324"/>
      <c r="AW620" s="324"/>
      <c r="AX620" s="324"/>
      <c r="AY620" s="324"/>
      <c r="AZ620" s="324"/>
      <c r="BA620" s="324"/>
      <c r="BB620" s="324"/>
      <c r="BC620" s="324"/>
      <c r="BD620" s="324"/>
      <c r="BE620" s="324"/>
      <c r="BF620" s="324"/>
      <c r="BG620" s="324"/>
      <c r="BH620" s="324"/>
      <c r="BI620" s="324"/>
      <c r="BJ620" s="324"/>
      <c r="BK620" s="324"/>
      <c r="BL620" s="324"/>
      <c r="BM620" s="324"/>
      <c r="BN620" s="324"/>
      <c r="BO620" s="324"/>
      <c r="BP620" s="324"/>
      <c r="BQ620" s="324"/>
      <c r="BR620" s="324"/>
      <c r="BS620" s="324"/>
      <c r="BT620" s="324"/>
      <c r="BU620" s="324"/>
      <c r="BV620" s="324"/>
      <c r="BW620" s="324"/>
      <c r="BX620" s="324"/>
      <c r="BY620" s="324"/>
      <c r="BZ620" s="324"/>
      <c r="CA620" s="324"/>
      <c r="CB620" s="324"/>
      <c r="CC620" s="324"/>
      <c r="CD620" s="324"/>
      <c r="CE620" s="324"/>
      <c r="CF620" s="324"/>
      <c r="CG620" s="324"/>
      <c r="CH620" s="324"/>
      <c r="CI620" s="324"/>
      <c r="CJ620" s="324"/>
      <c r="CK620" s="324"/>
    </row>
    <row r="621" spans="1:89" ht="30" hidden="1" x14ac:dyDescent="0.25">
      <c r="A621" s="16" t="s">
        <v>264</v>
      </c>
      <c r="B621" s="77"/>
      <c r="C621" s="110"/>
      <c r="D621" s="93"/>
      <c r="E621" s="93"/>
      <c r="F621" s="93"/>
      <c r="G621" s="324"/>
      <c r="H621" s="324"/>
      <c r="I621" s="324"/>
      <c r="J621" s="324"/>
      <c r="K621" s="324"/>
      <c r="L621" s="324"/>
      <c r="M621" s="324"/>
      <c r="N621" s="324"/>
      <c r="O621" s="324"/>
      <c r="P621" s="324"/>
      <c r="Q621" s="324"/>
      <c r="R621" s="324"/>
      <c r="S621" s="324"/>
      <c r="T621" s="324"/>
      <c r="U621" s="324"/>
      <c r="V621" s="324"/>
      <c r="W621" s="324"/>
      <c r="X621" s="324"/>
      <c r="Y621" s="324"/>
      <c r="Z621" s="324"/>
      <c r="AA621" s="324"/>
      <c r="AB621" s="324"/>
      <c r="AC621" s="324"/>
      <c r="AD621" s="324"/>
      <c r="AE621" s="324"/>
      <c r="AF621" s="324"/>
      <c r="AG621" s="324"/>
      <c r="AH621" s="324"/>
      <c r="AI621" s="324"/>
      <c r="AJ621" s="324"/>
      <c r="AK621" s="324"/>
      <c r="AL621" s="324"/>
      <c r="AM621" s="324"/>
      <c r="AN621" s="324"/>
      <c r="AO621" s="324"/>
      <c r="AP621" s="324"/>
      <c r="AQ621" s="324"/>
      <c r="AR621" s="324"/>
      <c r="AS621" s="324"/>
      <c r="AT621" s="324"/>
      <c r="AU621" s="324"/>
      <c r="AV621" s="324"/>
      <c r="AW621" s="324"/>
      <c r="AX621" s="324"/>
      <c r="AY621" s="324"/>
      <c r="AZ621" s="324"/>
      <c r="BA621" s="324"/>
      <c r="BB621" s="324"/>
      <c r="BC621" s="324"/>
      <c r="BD621" s="324"/>
      <c r="BE621" s="324"/>
      <c r="BF621" s="324"/>
      <c r="BG621" s="324"/>
      <c r="BH621" s="324"/>
      <c r="BI621" s="324"/>
      <c r="BJ621" s="324"/>
      <c r="BK621" s="324"/>
      <c r="BL621" s="324"/>
      <c r="BM621" s="324"/>
      <c r="BN621" s="324"/>
      <c r="BO621" s="324"/>
      <c r="BP621" s="324"/>
      <c r="BQ621" s="324"/>
      <c r="BR621" s="324"/>
      <c r="BS621" s="324"/>
      <c r="BT621" s="324"/>
      <c r="BU621" s="324"/>
      <c r="BV621" s="324"/>
      <c r="BW621" s="324"/>
      <c r="BX621" s="324"/>
      <c r="BY621" s="324"/>
      <c r="BZ621" s="324"/>
      <c r="CA621" s="324"/>
      <c r="CB621" s="324"/>
      <c r="CC621" s="324"/>
      <c r="CD621" s="324"/>
      <c r="CE621" s="324"/>
      <c r="CF621" s="324"/>
      <c r="CG621" s="324"/>
      <c r="CH621" s="324"/>
      <c r="CI621" s="324"/>
      <c r="CJ621" s="324"/>
      <c r="CK621" s="324"/>
    </row>
    <row r="622" spans="1:89" hidden="1" x14ac:dyDescent="0.25">
      <c r="A622" s="197" t="s">
        <v>263</v>
      </c>
      <c r="B622" s="77"/>
      <c r="C622" s="110"/>
      <c r="D622" s="93"/>
      <c r="E622" s="93"/>
      <c r="F622" s="93"/>
      <c r="G622" s="324"/>
      <c r="H622" s="324"/>
      <c r="I622" s="324"/>
      <c r="J622" s="324"/>
      <c r="K622" s="324"/>
      <c r="L622" s="324"/>
      <c r="M622" s="324"/>
      <c r="N622" s="324"/>
      <c r="O622" s="324"/>
      <c r="P622" s="324"/>
      <c r="Q622" s="324"/>
      <c r="R622" s="324"/>
      <c r="S622" s="324"/>
      <c r="T622" s="324"/>
      <c r="U622" s="324"/>
      <c r="V622" s="324"/>
      <c r="W622" s="324"/>
      <c r="X622" s="324"/>
      <c r="Y622" s="324"/>
      <c r="Z622" s="324"/>
      <c r="AA622" s="324"/>
      <c r="AB622" s="324"/>
      <c r="AC622" s="324"/>
      <c r="AD622" s="324"/>
      <c r="AE622" s="324"/>
      <c r="AF622" s="324"/>
      <c r="AG622" s="324"/>
      <c r="AH622" s="324"/>
      <c r="AI622" s="324"/>
      <c r="AJ622" s="324"/>
      <c r="AK622" s="324"/>
      <c r="AL622" s="324"/>
      <c r="AM622" s="324"/>
      <c r="AN622" s="324"/>
      <c r="AO622" s="324"/>
      <c r="AP622" s="324"/>
      <c r="AQ622" s="324"/>
      <c r="AR622" s="324"/>
      <c r="AS622" s="324"/>
      <c r="AT622" s="324"/>
      <c r="AU622" s="324"/>
      <c r="AV622" s="324"/>
      <c r="AW622" s="324"/>
      <c r="AX622" s="324"/>
      <c r="AY622" s="324"/>
      <c r="AZ622" s="324"/>
      <c r="BA622" s="324"/>
      <c r="BB622" s="324"/>
      <c r="BC622" s="324"/>
      <c r="BD622" s="324"/>
      <c r="BE622" s="324"/>
      <c r="BF622" s="324"/>
      <c r="BG622" s="324"/>
      <c r="BH622" s="324"/>
      <c r="BI622" s="324"/>
      <c r="BJ622" s="324"/>
      <c r="BK622" s="324"/>
      <c r="BL622" s="324"/>
      <c r="BM622" s="324"/>
      <c r="BN622" s="324"/>
      <c r="BO622" s="324"/>
      <c r="BP622" s="324"/>
      <c r="BQ622" s="324"/>
      <c r="BR622" s="324"/>
      <c r="BS622" s="324"/>
      <c r="BT622" s="324"/>
      <c r="BU622" s="324"/>
      <c r="BV622" s="324"/>
      <c r="BW622" s="324"/>
      <c r="BX622" s="324"/>
      <c r="BY622" s="324"/>
      <c r="BZ622" s="324"/>
      <c r="CA622" s="324"/>
      <c r="CB622" s="324"/>
      <c r="CC622" s="324"/>
      <c r="CD622" s="324"/>
      <c r="CE622" s="324"/>
      <c r="CF622" s="324"/>
      <c r="CG622" s="324"/>
      <c r="CH622" s="324"/>
      <c r="CI622" s="324"/>
      <c r="CJ622" s="324"/>
      <c r="CK622" s="324"/>
    </row>
    <row r="623" spans="1:89" ht="30" hidden="1" x14ac:dyDescent="0.25">
      <c r="A623" s="16" t="s">
        <v>230</v>
      </c>
      <c r="B623" s="77"/>
      <c r="C623" s="110">
        <f>C624+C625+C627+C629</f>
        <v>0</v>
      </c>
      <c r="D623" s="93"/>
      <c r="E623" s="93"/>
      <c r="F623" s="93"/>
      <c r="G623" s="324"/>
      <c r="H623" s="324"/>
      <c r="I623" s="324"/>
      <c r="J623" s="324"/>
      <c r="K623" s="324"/>
      <c r="L623" s="324"/>
      <c r="M623" s="324"/>
      <c r="N623" s="324"/>
      <c r="O623" s="324"/>
      <c r="P623" s="324"/>
      <c r="Q623" s="324"/>
      <c r="R623" s="324"/>
      <c r="S623" s="324"/>
      <c r="T623" s="324"/>
      <c r="U623" s="324"/>
      <c r="V623" s="324"/>
      <c r="W623" s="324"/>
      <c r="X623" s="324"/>
      <c r="Y623" s="324"/>
      <c r="Z623" s="324"/>
      <c r="AA623" s="324"/>
      <c r="AB623" s="324"/>
      <c r="AC623" s="324"/>
      <c r="AD623" s="324"/>
      <c r="AE623" s="324"/>
      <c r="AF623" s="324"/>
      <c r="AG623" s="324"/>
      <c r="AH623" s="324"/>
      <c r="AI623" s="324"/>
      <c r="AJ623" s="324"/>
      <c r="AK623" s="324"/>
      <c r="AL623" s="324"/>
      <c r="AM623" s="324"/>
      <c r="AN623" s="324"/>
      <c r="AO623" s="324"/>
      <c r="AP623" s="324"/>
      <c r="AQ623" s="324"/>
      <c r="AR623" s="324"/>
      <c r="AS623" s="324"/>
      <c r="AT623" s="324"/>
      <c r="AU623" s="324"/>
      <c r="AV623" s="324"/>
      <c r="AW623" s="324"/>
      <c r="AX623" s="324"/>
      <c r="AY623" s="324"/>
      <c r="AZ623" s="324"/>
      <c r="BA623" s="324"/>
      <c r="BB623" s="324"/>
      <c r="BC623" s="324"/>
      <c r="BD623" s="324"/>
      <c r="BE623" s="324"/>
      <c r="BF623" s="324"/>
      <c r="BG623" s="324"/>
      <c r="BH623" s="324"/>
      <c r="BI623" s="324"/>
      <c r="BJ623" s="324"/>
      <c r="BK623" s="324"/>
      <c r="BL623" s="324"/>
      <c r="BM623" s="324"/>
      <c r="BN623" s="324"/>
      <c r="BO623" s="324"/>
      <c r="BP623" s="324"/>
      <c r="BQ623" s="324"/>
      <c r="BR623" s="324"/>
      <c r="BS623" s="324"/>
      <c r="BT623" s="324"/>
      <c r="BU623" s="324"/>
      <c r="BV623" s="324"/>
      <c r="BW623" s="324"/>
      <c r="BX623" s="324"/>
      <c r="BY623" s="324"/>
      <c r="BZ623" s="324"/>
      <c r="CA623" s="324"/>
      <c r="CB623" s="324"/>
      <c r="CC623" s="324"/>
      <c r="CD623" s="324"/>
      <c r="CE623" s="324"/>
      <c r="CF623" s="324"/>
      <c r="CG623" s="324"/>
      <c r="CH623" s="324"/>
      <c r="CI623" s="324"/>
      <c r="CJ623" s="324"/>
      <c r="CK623" s="324"/>
    </row>
    <row r="624" spans="1:89" ht="30" hidden="1" x14ac:dyDescent="0.25">
      <c r="A624" s="16" t="s">
        <v>231</v>
      </c>
      <c r="B624" s="77"/>
      <c r="C624" s="110"/>
      <c r="D624" s="93"/>
      <c r="E624" s="93"/>
      <c r="F624" s="93"/>
      <c r="G624" s="324"/>
      <c r="H624" s="324"/>
      <c r="I624" s="324"/>
      <c r="J624" s="324"/>
      <c r="K624" s="324"/>
      <c r="L624" s="324"/>
      <c r="M624" s="324"/>
      <c r="N624" s="324"/>
      <c r="O624" s="324"/>
      <c r="P624" s="324"/>
      <c r="Q624" s="324"/>
      <c r="R624" s="324"/>
      <c r="S624" s="324"/>
      <c r="T624" s="324"/>
      <c r="U624" s="324"/>
      <c r="V624" s="324"/>
      <c r="W624" s="324"/>
      <c r="X624" s="324"/>
      <c r="Y624" s="324"/>
      <c r="Z624" s="324"/>
      <c r="AA624" s="324"/>
      <c r="AB624" s="324"/>
      <c r="AC624" s="324"/>
      <c r="AD624" s="324"/>
      <c r="AE624" s="324"/>
      <c r="AF624" s="324"/>
      <c r="AG624" s="324"/>
      <c r="AH624" s="324"/>
      <c r="AI624" s="324"/>
      <c r="AJ624" s="324"/>
      <c r="AK624" s="324"/>
      <c r="AL624" s="324"/>
      <c r="AM624" s="324"/>
      <c r="AN624" s="324"/>
      <c r="AO624" s="324"/>
      <c r="AP624" s="324"/>
      <c r="AQ624" s="324"/>
      <c r="AR624" s="324"/>
      <c r="AS624" s="324"/>
      <c r="AT624" s="324"/>
      <c r="AU624" s="324"/>
      <c r="AV624" s="324"/>
      <c r="AW624" s="324"/>
      <c r="AX624" s="324"/>
      <c r="AY624" s="324"/>
      <c r="AZ624" s="324"/>
      <c r="BA624" s="324"/>
      <c r="BB624" s="324"/>
      <c r="BC624" s="324"/>
      <c r="BD624" s="324"/>
      <c r="BE624" s="324"/>
      <c r="BF624" s="324"/>
      <c r="BG624" s="324"/>
      <c r="BH624" s="324"/>
      <c r="BI624" s="324"/>
      <c r="BJ624" s="324"/>
      <c r="BK624" s="324"/>
      <c r="BL624" s="324"/>
      <c r="BM624" s="324"/>
      <c r="BN624" s="324"/>
      <c r="BO624" s="324"/>
      <c r="BP624" s="324"/>
      <c r="BQ624" s="324"/>
      <c r="BR624" s="324"/>
      <c r="BS624" s="324"/>
      <c r="BT624" s="324"/>
      <c r="BU624" s="324"/>
      <c r="BV624" s="324"/>
      <c r="BW624" s="324"/>
      <c r="BX624" s="324"/>
      <c r="BY624" s="324"/>
      <c r="BZ624" s="324"/>
      <c r="CA624" s="324"/>
      <c r="CB624" s="324"/>
      <c r="CC624" s="324"/>
      <c r="CD624" s="324"/>
      <c r="CE624" s="324"/>
      <c r="CF624" s="324"/>
      <c r="CG624" s="324"/>
      <c r="CH624" s="324"/>
      <c r="CI624" s="324"/>
      <c r="CJ624" s="324"/>
      <c r="CK624" s="324"/>
    </row>
    <row r="625" spans="1:89" ht="45" hidden="1" x14ac:dyDescent="0.25">
      <c r="A625" s="16" t="s">
        <v>265</v>
      </c>
      <c r="B625" s="77"/>
      <c r="C625" s="110"/>
      <c r="D625" s="93"/>
      <c r="E625" s="93"/>
      <c r="F625" s="93"/>
      <c r="G625" s="324"/>
      <c r="H625" s="324"/>
      <c r="I625" s="324"/>
      <c r="J625" s="324"/>
      <c r="K625" s="324"/>
      <c r="L625" s="324"/>
      <c r="M625" s="324"/>
      <c r="N625" s="324"/>
      <c r="O625" s="324"/>
      <c r="P625" s="324"/>
      <c r="Q625" s="324"/>
      <c r="R625" s="324"/>
      <c r="S625" s="324"/>
      <c r="T625" s="324"/>
      <c r="U625" s="324"/>
      <c r="V625" s="324"/>
      <c r="W625" s="324"/>
      <c r="X625" s="324"/>
      <c r="Y625" s="324"/>
      <c r="Z625" s="324"/>
      <c r="AA625" s="324"/>
      <c r="AB625" s="324"/>
      <c r="AC625" s="324"/>
      <c r="AD625" s="324"/>
      <c r="AE625" s="324"/>
      <c r="AF625" s="324"/>
      <c r="AG625" s="324"/>
      <c r="AH625" s="324"/>
      <c r="AI625" s="324"/>
      <c r="AJ625" s="324"/>
      <c r="AK625" s="324"/>
      <c r="AL625" s="324"/>
      <c r="AM625" s="324"/>
      <c r="AN625" s="324"/>
      <c r="AO625" s="324"/>
      <c r="AP625" s="324"/>
      <c r="AQ625" s="324"/>
      <c r="AR625" s="324"/>
      <c r="AS625" s="324"/>
      <c r="AT625" s="324"/>
      <c r="AU625" s="324"/>
      <c r="AV625" s="324"/>
      <c r="AW625" s="324"/>
      <c r="AX625" s="324"/>
      <c r="AY625" s="324"/>
      <c r="AZ625" s="324"/>
      <c r="BA625" s="324"/>
      <c r="BB625" s="324"/>
      <c r="BC625" s="324"/>
      <c r="BD625" s="324"/>
      <c r="BE625" s="324"/>
      <c r="BF625" s="324"/>
      <c r="BG625" s="324"/>
      <c r="BH625" s="324"/>
      <c r="BI625" s="324"/>
      <c r="BJ625" s="324"/>
      <c r="BK625" s="324"/>
      <c r="BL625" s="324"/>
      <c r="BM625" s="324"/>
      <c r="BN625" s="324"/>
      <c r="BO625" s="324"/>
      <c r="BP625" s="324"/>
      <c r="BQ625" s="324"/>
      <c r="BR625" s="324"/>
      <c r="BS625" s="324"/>
      <c r="BT625" s="324"/>
      <c r="BU625" s="324"/>
      <c r="BV625" s="324"/>
      <c r="BW625" s="324"/>
      <c r="BX625" s="324"/>
      <c r="BY625" s="324"/>
      <c r="BZ625" s="324"/>
      <c r="CA625" s="324"/>
      <c r="CB625" s="324"/>
      <c r="CC625" s="324"/>
      <c r="CD625" s="324"/>
      <c r="CE625" s="324"/>
      <c r="CF625" s="324"/>
      <c r="CG625" s="324"/>
      <c r="CH625" s="324"/>
      <c r="CI625" s="324"/>
      <c r="CJ625" s="324"/>
      <c r="CK625" s="324"/>
    </row>
    <row r="626" spans="1:89" hidden="1" x14ac:dyDescent="0.25">
      <c r="A626" s="197" t="s">
        <v>263</v>
      </c>
      <c r="B626" s="77"/>
      <c r="C626" s="110"/>
      <c r="D626" s="93"/>
      <c r="E626" s="93"/>
      <c r="F626" s="93"/>
      <c r="G626" s="324"/>
      <c r="H626" s="324"/>
      <c r="I626" s="324"/>
      <c r="J626" s="324"/>
      <c r="K626" s="324"/>
      <c r="L626" s="324"/>
      <c r="M626" s="324"/>
      <c r="N626" s="324"/>
      <c r="O626" s="324"/>
      <c r="P626" s="324"/>
      <c r="Q626" s="324"/>
      <c r="R626" s="324"/>
      <c r="S626" s="324"/>
      <c r="T626" s="324"/>
      <c r="U626" s="324"/>
      <c r="V626" s="324"/>
      <c r="W626" s="324"/>
      <c r="X626" s="324"/>
      <c r="Y626" s="324"/>
      <c r="Z626" s="324"/>
      <c r="AA626" s="324"/>
      <c r="AB626" s="324"/>
      <c r="AC626" s="324"/>
      <c r="AD626" s="324"/>
      <c r="AE626" s="324"/>
      <c r="AF626" s="324"/>
      <c r="AG626" s="324"/>
      <c r="AH626" s="324"/>
      <c r="AI626" s="324"/>
      <c r="AJ626" s="324"/>
      <c r="AK626" s="324"/>
      <c r="AL626" s="324"/>
      <c r="AM626" s="324"/>
      <c r="AN626" s="324"/>
      <c r="AO626" s="324"/>
      <c r="AP626" s="324"/>
      <c r="AQ626" s="324"/>
      <c r="AR626" s="324"/>
      <c r="AS626" s="324"/>
      <c r="AT626" s="324"/>
      <c r="AU626" s="324"/>
      <c r="AV626" s="324"/>
      <c r="AW626" s="324"/>
      <c r="AX626" s="324"/>
      <c r="AY626" s="324"/>
      <c r="AZ626" s="324"/>
      <c r="BA626" s="324"/>
      <c r="BB626" s="324"/>
      <c r="BC626" s="324"/>
      <c r="BD626" s="324"/>
      <c r="BE626" s="324"/>
      <c r="BF626" s="324"/>
      <c r="BG626" s="324"/>
      <c r="BH626" s="324"/>
      <c r="BI626" s="324"/>
      <c r="BJ626" s="324"/>
      <c r="BK626" s="324"/>
      <c r="BL626" s="324"/>
      <c r="BM626" s="324"/>
      <c r="BN626" s="324"/>
      <c r="BO626" s="324"/>
      <c r="BP626" s="324"/>
      <c r="BQ626" s="324"/>
      <c r="BR626" s="324"/>
      <c r="BS626" s="324"/>
      <c r="BT626" s="324"/>
      <c r="BU626" s="324"/>
      <c r="BV626" s="324"/>
      <c r="BW626" s="324"/>
      <c r="BX626" s="324"/>
      <c r="BY626" s="324"/>
      <c r="BZ626" s="324"/>
      <c r="CA626" s="324"/>
      <c r="CB626" s="324"/>
      <c r="CC626" s="324"/>
      <c r="CD626" s="324"/>
      <c r="CE626" s="324"/>
      <c r="CF626" s="324"/>
      <c r="CG626" s="324"/>
      <c r="CH626" s="324"/>
      <c r="CI626" s="324"/>
      <c r="CJ626" s="324"/>
      <c r="CK626" s="324"/>
    </row>
    <row r="627" spans="1:89" ht="45" hidden="1" x14ac:dyDescent="0.25">
      <c r="A627" s="16" t="s">
        <v>266</v>
      </c>
      <c r="B627" s="77"/>
      <c r="C627" s="110"/>
      <c r="D627" s="93"/>
      <c r="E627" s="93"/>
      <c r="F627" s="93"/>
      <c r="G627" s="324"/>
      <c r="H627" s="324"/>
      <c r="I627" s="324"/>
      <c r="J627" s="324"/>
      <c r="K627" s="324"/>
      <c r="L627" s="324"/>
      <c r="M627" s="324"/>
      <c r="N627" s="324"/>
      <c r="O627" s="324"/>
      <c r="P627" s="324"/>
      <c r="Q627" s="324"/>
      <c r="R627" s="324"/>
      <c r="S627" s="324"/>
      <c r="T627" s="324"/>
      <c r="U627" s="324"/>
      <c r="V627" s="324"/>
      <c r="W627" s="324"/>
      <c r="X627" s="324"/>
      <c r="Y627" s="324"/>
      <c r="Z627" s="324"/>
      <c r="AA627" s="324"/>
      <c r="AB627" s="324"/>
      <c r="AC627" s="324"/>
      <c r="AD627" s="324"/>
      <c r="AE627" s="324"/>
      <c r="AF627" s="324"/>
      <c r="AG627" s="324"/>
      <c r="AH627" s="324"/>
      <c r="AI627" s="324"/>
      <c r="AJ627" s="324"/>
      <c r="AK627" s="324"/>
      <c r="AL627" s="324"/>
      <c r="AM627" s="324"/>
      <c r="AN627" s="324"/>
      <c r="AO627" s="324"/>
      <c r="AP627" s="324"/>
      <c r="AQ627" s="324"/>
      <c r="AR627" s="324"/>
      <c r="AS627" s="324"/>
      <c r="AT627" s="324"/>
      <c r="AU627" s="324"/>
      <c r="AV627" s="324"/>
      <c r="AW627" s="324"/>
      <c r="AX627" s="324"/>
      <c r="AY627" s="324"/>
      <c r="AZ627" s="324"/>
      <c r="BA627" s="324"/>
      <c r="BB627" s="324"/>
      <c r="BC627" s="324"/>
      <c r="BD627" s="324"/>
      <c r="BE627" s="324"/>
      <c r="BF627" s="324"/>
      <c r="BG627" s="324"/>
      <c r="BH627" s="324"/>
      <c r="BI627" s="324"/>
      <c r="BJ627" s="324"/>
      <c r="BK627" s="324"/>
      <c r="BL627" s="324"/>
      <c r="BM627" s="324"/>
      <c r="BN627" s="324"/>
      <c r="BO627" s="324"/>
      <c r="BP627" s="324"/>
      <c r="BQ627" s="324"/>
      <c r="BR627" s="324"/>
      <c r="BS627" s="324"/>
      <c r="BT627" s="324"/>
      <c r="BU627" s="324"/>
      <c r="BV627" s="324"/>
      <c r="BW627" s="324"/>
      <c r="BX627" s="324"/>
      <c r="BY627" s="324"/>
      <c r="BZ627" s="324"/>
      <c r="CA627" s="324"/>
      <c r="CB627" s="324"/>
      <c r="CC627" s="324"/>
      <c r="CD627" s="324"/>
      <c r="CE627" s="324"/>
      <c r="CF627" s="324"/>
      <c r="CG627" s="324"/>
      <c r="CH627" s="324"/>
      <c r="CI627" s="324"/>
      <c r="CJ627" s="324"/>
      <c r="CK627" s="324"/>
    </row>
    <row r="628" spans="1:89" hidden="1" x14ac:dyDescent="0.25">
      <c r="A628" s="197" t="s">
        <v>263</v>
      </c>
      <c r="B628" s="77"/>
      <c r="C628" s="110"/>
      <c r="D628" s="93"/>
      <c r="E628" s="93"/>
      <c r="F628" s="93"/>
      <c r="G628" s="324"/>
      <c r="H628" s="324"/>
      <c r="I628" s="324"/>
      <c r="J628" s="324"/>
      <c r="K628" s="324"/>
      <c r="L628" s="324"/>
      <c r="M628" s="324"/>
      <c r="N628" s="324"/>
      <c r="O628" s="324"/>
      <c r="P628" s="324"/>
      <c r="Q628" s="324"/>
      <c r="R628" s="324"/>
      <c r="S628" s="324"/>
      <c r="T628" s="324"/>
      <c r="U628" s="324"/>
      <c r="V628" s="324"/>
      <c r="W628" s="324"/>
      <c r="X628" s="324"/>
      <c r="Y628" s="324"/>
      <c r="Z628" s="324"/>
      <c r="AA628" s="324"/>
      <c r="AB628" s="324"/>
      <c r="AC628" s="324"/>
      <c r="AD628" s="324"/>
      <c r="AE628" s="324"/>
      <c r="AF628" s="324"/>
      <c r="AG628" s="324"/>
      <c r="AH628" s="324"/>
      <c r="AI628" s="324"/>
      <c r="AJ628" s="324"/>
      <c r="AK628" s="324"/>
      <c r="AL628" s="324"/>
      <c r="AM628" s="324"/>
      <c r="AN628" s="324"/>
      <c r="AO628" s="324"/>
      <c r="AP628" s="324"/>
      <c r="AQ628" s="324"/>
      <c r="AR628" s="324"/>
      <c r="AS628" s="324"/>
      <c r="AT628" s="324"/>
      <c r="AU628" s="324"/>
      <c r="AV628" s="324"/>
      <c r="AW628" s="324"/>
      <c r="AX628" s="324"/>
      <c r="AY628" s="324"/>
      <c r="AZ628" s="324"/>
      <c r="BA628" s="324"/>
      <c r="BB628" s="324"/>
      <c r="BC628" s="324"/>
      <c r="BD628" s="324"/>
      <c r="BE628" s="324"/>
      <c r="BF628" s="324"/>
      <c r="BG628" s="324"/>
      <c r="BH628" s="324"/>
      <c r="BI628" s="324"/>
      <c r="BJ628" s="324"/>
      <c r="BK628" s="324"/>
      <c r="BL628" s="324"/>
      <c r="BM628" s="324"/>
      <c r="BN628" s="324"/>
      <c r="BO628" s="324"/>
      <c r="BP628" s="324"/>
      <c r="BQ628" s="324"/>
      <c r="BR628" s="324"/>
      <c r="BS628" s="324"/>
      <c r="BT628" s="324"/>
      <c r="BU628" s="324"/>
      <c r="BV628" s="324"/>
      <c r="BW628" s="324"/>
      <c r="BX628" s="324"/>
      <c r="BY628" s="324"/>
      <c r="BZ628" s="324"/>
      <c r="CA628" s="324"/>
      <c r="CB628" s="324"/>
      <c r="CC628" s="324"/>
      <c r="CD628" s="324"/>
      <c r="CE628" s="324"/>
      <c r="CF628" s="324"/>
      <c r="CG628" s="324"/>
      <c r="CH628" s="324"/>
      <c r="CI628" s="324"/>
      <c r="CJ628" s="324"/>
      <c r="CK628" s="324"/>
    </row>
    <row r="629" spans="1:89" ht="30" hidden="1" x14ac:dyDescent="0.25">
      <c r="A629" s="16" t="s">
        <v>232</v>
      </c>
      <c r="B629" s="77"/>
      <c r="C629" s="110"/>
      <c r="D629" s="93"/>
      <c r="E629" s="93"/>
      <c r="F629" s="93"/>
      <c r="G629" s="324"/>
      <c r="H629" s="324"/>
      <c r="I629" s="324"/>
      <c r="J629" s="324"/>
      <c r="K629" s="324"/>
      <c r="L629" s="324"/>
      <c r="M629" s="324"/>
      <c r="N629" s="324"/>
      <c r="O629" s="324"/>
      <c r="P629" s="324"/>
      <c r="Q629" s="324"/>
      <c r="R629" s="324"/>
      <c r="S629" s="324"/>
      <c r="T629" s="324"/>
      <c r="U629" s="324"/>
      <c r="V629" s="324"/>
      <c r="W629" s="324"/>
      <c r="X629" s="324"/>
      <c r="Y629" s="324"/>
      <c r="Z629" s="324"/>
      <c r="AA629" s="324"/>
      <c r="AB629" s="324"/>
      <c r="AC629" s="324"/>
      <c r="AD629" s="324"/>
      <c r="AE629" s="324"/>
      <c r="AF629" s="324"/>
      <c r="AG629" s="324"/>
      <c r="AH629" s="324"/>
      <c r="AI629" s="324"/>
      <c r="AJ629" s="324"/>
      <c r="AK629" s="324"/>
      <c r="AL629" s="324"/>
      <c r="AM629" s="324"/>
      <c r="AN629" s="324"/>
      <c r="AO629" s="324"/>
      <c r="AP629" s="324"/>
      <c r="AQ629" s="324"/>
      <c r="AR629" s="324"/>
      <c r="AS629" s="324"/>
      <c r="AT629" s="324"/>
      <c r="AU629" s="324"/>
      <c r="AV629" s="324"/>
      <c r="AW629" s="324"/>
      <c r="AX629" s="324"/>
      <c r="AY629" s="324"/>
      <c r="AZ629" s="324"/>
      <c r="BA629" s="324"/>
      <c r="BB629" s="324"/>
      <c r="BC629" s="324"/>
      <c r="BD629" s="324"/>
      <c r="BE629" s="324"/>
      <c r="BF629" s="324"/>
      <c r="BG629" s="324"/>
      <c r="BH629" s="324"/>
      <c r="BI629" s="324"/>
      <c r="BJ629" s="324"/>
      <c r="BK629" s="324"/>
      <c r="BL629" s="324"/>
      <c r="BM629" s="324"/>
      <c r="BN629" s="324"/>
      <c r="BO629" s="324"/>
      <c r="BP629" s="324"/>
      <c r="BQ629" s="324"/>
      <c r="BR629" s="324"/>
      <c r="BS629" s="324"/>
      <c r="BT629" s="324"/>
      <c r="BU629" s="324"/>
      <c r="BV629" s="324"/>
      <c r="BW629" s="324"/>
      <c r="BX629" s="324"/>
      <c r="BY629" s="324"/>
      <c r="BZ629" s="324"/>
      <c r="CA629" s="324"/>
      <c r="CB629" s="324"/>
      <c r="CC629" s="324"/>
      <c r="CD629" s="324"/>
      <c r="CE629" s="324"/>
      <c r="CF629" s="324"/>
      <c r="CG629" s="324"/>
      <c r="CH629" s="324"/>
      <c r="CI629" s="324"/>
      <c r="CJ629" s="324"/>
      <c r="CK629" s="324"/>
    </row>
    <row r="630" spans="1:89" hidden="1" x14ac:dyDescent="0.25">
      <c r="A630" s="197" t="s">
        <v>263</v>
      </c>
      <c r="B630" s="77"/>
      <c r="C630" s="110"/>
      <c r="D630" s="93"/>
      <c r="E630" s="93"/>
      <c r="F630" s="93"/>
      <c r="G630" s="324"/>
      <c r="H630" s="324"/>
      <c r="I630" s="324"/>
      <c r="J630" s="324"/>
      <c r="K630" s="324"/>
      <c r="L630" s="324"/>
      <c r="M630" s="324"/>
      <c r="N630" s="324"/>
      <c r="O630" s="324"/>
      <c r="P630" s="324"/>
      <c r="Q630" s="324"/>
      <c r="R630" s="324"/>
      <c r="S630" s="324"/>
      <c r="T630" s="324"/>
      <c r="U630" s="324"/>
      <c r="V630" s="324"/>
      <c r="W630" s="324"/>
      <c r="X630" s="324"/>
      <c r="Y630" s="324"/>
      <c r="Z630" s="324"/>
      <c r="AA630" s="324"/>
      <c r="AB630" s="324"/>
      <c r="AC630" s="324"/>
      <c r="AD630" s="324"/>
      <c r="AE630" s="324"/>
      <c r="AF630" s="324"/>
      <c r="AG630" s="324"/>
      <c r="AH630" s="324"/>
      <c r="AI630" s="324"/>
      <c r="AJ630" s="324"/>
      <c r="AK630" s="324"/>
      <c r="AL630" s="324"/>
      <c r="AM630" s="324"/>
      <c r="AN630" s="324"/>
      <c r="AO630" s="324"/>
      <c r="AP630" s="324"/>
      <c r="AQ630" s="324"/>
      <c r="AR630" s="324"/>
      <c r="AS630" s="324"/>
      <c r="AT630" s="324"/>
      <c r="AU630" s="324"/>
      <c r="AV630" s="324"/>
      <c r="AW630" s="324"/>
      <c r="AX630" s="324"/>
      <c r="AY630" s="324"/>
      <c r="AZ630" s="324"/>
      <c r="BA630" s="324"/>
      <c r="BB630" s="324"/>
      <c r="BC630" s="324"/>
      <c r="BD630" s="324"/>
      <c r="BE630" s="324"/>
      <c r="BF630" s="324"/>
      <c r="BG630" s="324"/>
      <c r="BH630" s="324"/>
      <c r="BI630" s="324"/>
      <c r="BJ630" s="324"/>
      <c r="BK630" s="324"/>
      <c r="BL630" s="324"/>
      <c r="BM630" s="324"/>
      <c r="BN630" s="324"/>
      <c r="BO630" s="324"/>
      <c r="BP630" s="324"/>
      <c r="BQ630" s="324"/>
      <c r="BR630" s="324"/>
      <c r="BS630" s="324"/>
      <c r="BT630" s="324"/>
      <c r="BU630" s="324"/>
      <c r="BV630" s="324"/>
      <c r="BW630" s="324"/>
      <c r="BX630" s="324"/>
      <c r="BY630" s="324"/>
      <c r="BZ630" s="324"/>
      <c r="CA630" s="324"/>
      <c r="CB630" s="324"/>
      <c r="CC630" s="324"/>
      <c r="CD630" s="324"/>
      <c r="CE630" s="324"/>
      <c r="CF630" s="324"/>
      <c r="CG630" s="324"/>
      <c r="CH630" s="324"/>
      <c r="CI630" s="324"/>
      <c r="CJ630" s="324"/>
      <c r="CK630" s="324"/>
    </row>
    <row r="631" spans="1:89" ht="30" hidden="1" x14ac:dyDescent="0.25">
      <c r="A631" s="16" t="s">
        <v>233</v>
      </c>
      <c r="B631" s="77"/>
      <c r="C631" s="110"/>
      <c r="D631" s="93"/>
      <c r="E631" s="93"/>
      <c r="F631" s="93"/>
      <c r="G631" s="324"/>
      <c r="H631" s="324"/>
      <c r="I631" s="324"/>
      <c r="J631" s="324"/>
      <c r="K631" s="324"/>
      <c r="L631" s="324"/>
      <c r="M631" s="324"/>
      <c r="N631" s="324"/>
      <c r="O631" s="324"/>
      <c r="P631" s="324"/>
      <c r="Q631" s="324"/>
      <c r="R631" s="324"/>
      <c r="S631" s="324"/>
      <c r="T631" s="324"/>
      <c r="U631" s="324"/>
      <c r="V631" s="324"/>
      <c r="W631" s="324"/>
      <c r="X631" s="324"/>
      <c r="Y631" s="324"/>
      <c r="Z631" s="324"/>
      <c r="AA631" s="324"/>
      <c r="AB631" s="324"/>
      <c r="AC631" s="324"/>
      <c r="AD631" s="324"/>
      <c r="AE631" s="324"/>
      <c r="AF631" s="324"/>
      <c r="AG631" s="324"/>
      <c r="AH631" s="324"/>
      <c r="AI631" s="324"/>
      <c r="AJ631" s="324"/>
      <c r="AK631" s="324"/>
      <c r="AL631" s="324"/>
      <c r="AM631" s="324"/>
      <c r="AN631" s="324"/>
      <c r="AO631" s="324"/>
      <c r="AP631" s="324"/>
      <c r="AQ631" s="324"/>
      <c r="AR631" s="324"/>
      <c r="AS631" s="324"/>
      <c r="AT631" s="324"/>
      <c r="AU631" s="324"/>
      <c r="AV631" s="324"/>
      <c r="AW631" s="324"/>
      <c r="AX631" s="324"/>
      <c r="AY631" s="324"/>
      <c r="AZ631" s="324"/>
      <c r="BA631" s="324"/>
      <c r="BB631" s="324"/>
      <c r="BC631" s="324"/>
      <c r="BD631" s="324"/>
      <c r="BE631" s="324"/>
      <c r="BF631" s="324"/>
      <c r="BG631" s="324"/>
      <c r="BH631" s="324"/>
      <c r="BI631" s="324"/>
      <c r="BJ631" s="324"/>
      <c r="BK631" s="324"/>
      <c r="BL631" s="324"/>
      <c r="BM631" s="324"/>
      <c r="BN631" s="324"/>
      <c r="BO631" s="324"/>
      <c r="BP631" s="324"/>
      <c r="BQ631" s="324"/>
      <c r="BR631" s="324"/>
      <c r="BS631" s="324"/>
      <c r="BT631" s="324"/>
      <c r="BU631" s="324"/>
      <c r="BV631" s="324"/>
      <c r="BW631" s="324"/>
      <c r="BX631" s="324"/>
      <c r="BY631" s="324"/>
      <c r="BZ631" s="324"/>
      <c r="CA631" s="324"/>
      <c r="CB631" s="324"/>
      <c r="CC631" s="324"/>
      <c r="CD631" s="324"/>
      <c r="CE631" s="324"/>
      <c r="CF631" s="324"/>
      <c r="CG631" s="324"/>
      <c r="CH631" s="324"/>
      <c r="CI631" s="324"/>
      <c r="CJ631" s="324"/>
      <c r="CK631" s="324"/>
    </row>
    <row r="632" spans="1:89" ht="30" hidden="1" x14ac:dyDescent="0.25">
      <c r="A632" s="16" t="s">
        <v>234</v>
      </c>
      <c r="B632" s="77"/>
      <c r="C632" s="110"/>
      <c r="D632" s="93"/>
      <c r="E632" s="93"/>
      <c r="F632" s="93"/>
      <c r="G632" s="324"/>
      <c r="H632" s="324"/>
      <c r="I632" s="324"/>
      <c r="J632" s="324"/>
      <c r="K632" s="324"/>
      <c r="L632" s="324"/>
      <c r="M632" s="324"/>
      <c r="N632" s="324"/>
      <c r="O632" s="324"/>
      <c r="P632" s="324"/>
      <c r="Q632" s="324"/>
      <c r="R632" s="324"/>
      <c r="S632" s="324"/>
      <c r="T632" s="324"/>
      <c r="U632" s="324"/>
      <c r="V632" s="324"/>
      <c r="W632" s="324"/>
      <c r="X632" s="324"/>
      <c r="Y632" s="324"/>
      <c r="Z632" s="324"/>
      <c r="AA632" s="324"/>
      <c r="AB632" s="324"/>
      <c r="AC632" s="324"/>
      <c r="AD632" s="324"/>
      <c r="AE632" s="324"/>
      <c r="AF632" s="324"/>
      <c r="AG632" s="324"/>
      <c r="AH632" s="324"/>
      <c r="AI632" s="324"/>
      <c r="AJ632" s="324"/>
      <c r="AK632" s="324"/>
      <c r="AL632" s="324"/>
      <c r="AM632" s="324"/>
      <c r="AN632" s="324"/>
      <c r="AO632" s="324"/>
      <c r="AP632" s="324"/>
      <c r="AQ632" s="324"/>
      <c r="AR632" s="324"/>
      <c r="AS632" s="324"/>
      <c r="AT632" s="324"/>
      <c r="AU632" s="324"/>
      <c r="AV632" s="324"/>
      <c r="AW632" s="324"/>
      <c r="AX632" s="324"/>
      <c r="AY632" s="324"/>
      <c r="AZ632" s="324"/>
      <c r="BA632" s="324"/>
      <c r="BB632" s="324"/>
      <c r="BC632" s="324"/>
      <c r="BD632" s="324"/>
      <c r="BE632" s="324"/>
      <c r="BF632" s="324"/>
      <c r="BG632" s="324"/>
      <c r="BH632" s="324"/>
      <c r="BI632" s="324"/>
      <c r="BJ632" s="324"/>
      <c r="BK632" s="324"/>
      <c r="BL632" s="324"/>
      <c r="BM632" s="324"/>
      <c r="BN632" s="324"/>
      <c r="BO632" s="324"/>
      <c r="BP632" s="324"/>
      <c r="BQ632" s="324"/>
      <c r="BR632" s="324"/>
      <c r="BS632" s="324"/>
      <c r="BT632" s="324"/>
      <c r="BU632" s="324"/>
      <c r="BV632" s="324"/>
      <c r="BW632" s="324"/>
      <c r="BX632" s="324"/>
      <c r="BY632" s="324"/>
      <c r="BZ632" s="324"/>
      <c r="CA632" s="324"/>
      <c r="CB632" s="324"/>
      <c r="CC632" s="324"/>
      <c r="CD632" s="324"/>
      <c r="CE632" s="324"/>
      <c r="CF632" s="324"/>
      <c r="CG632" s="324"/>
      <c r="CH632" s="324"/>
      <c r="CI632" s="324"/>
      <c r="CJ632" s="324"/>
      <c r="CK632" s="324"/>
    </row>
    <row r="633" spans="1:89" ht="30" hidden="1" x14ac:dyDescent="0.25">
      <c r="A633" s="16" t="s">
        <v>235</v>
      </c>
      <c r="B633" s="77"/>
      <c r="C633" s="110"/>
      <c r="D633" s="93"/>
      <c r="E633" s="93"/>
      <c r="F633" s="93"/>
      <c r="G633" s="324"/>
      <c r="H633" s="324"/>
      <c r="I633" s="324"/>
      <c r="J633" s="324"/>
      <c r="K633" s="324"/>
      <c r="L633" s="324"/>
      <c r="M633" s="324"/>
      <c r="N633" s="324"/>
      <c r="O633" s="324"/>
      <c r="P633" s="324"/>
      <c r="Q633" s="324"/>
      <c r="R633" s="324"/>
      <c r="S633" s="324"/>
      <c r="T633" s="324"/>
      <c r="U633" s="324"/>
      <c r="V633" s="324"/>
      <c r="W633" s="324"/>
      <c r="X633" s="324"/>
      <c r="Y633" s="324"/>
      <c r="Z633" s="324"/>
      <c r="AA633" s="324"/>
      <c r="AB633" s="324"/>
      <c r="AC633" s="324"/>
      <c r="AD633" s="324"/>
      <c r="AE633" s="324"/>
      <c r="AF633" s="324"/>
      <c r="AG633" s="324"/>
      <c r="AH633" s="324"/>
      <c r="AI633" s="324"/>
      <c r="AJ633" s="324"/>
      <c r="AK633" s="324"/>
      <c r="AL633" s="324"/>
      <c r="AM633" s="324"/>
      <c r="AN633" s="324"/>
      <c r="AO633" s="324"/>
      <c r="AP633" s="324"/>
      <c r="AQ633" s="324"/>
      <c r="AR633" s="324"/>
      <c r="AS633" s="324"/>
      <c r="AT633" s="324"/>
      <c r="AU633" s="324"/>
      <c r="AV633" s="324"/>
      <c r="AW633" s="324"/>
      <c r="AX633" s="324"/>
      <c r="AY633" s="324"/>
      <c r="AZ633" s="324"/>
      <c r="BA633" s="324"/>
      <c r="BB633" s="324"/>
      <c r="BC633" s="324"/>
      <c r="BD633" s="324"/>
      <c r="BE633" s="324"/>
      <c r="BF633" s="324"/>
      <c r="BG633" s="324"/>
      <c r="BH633" s="324"/>
      <c r="BI633" s="324"/>
      <c r="BJ633" s="324"/>
      <c r="BK633" s="324"/>
      <c r="BL633" s="324"/>
      <c r="BM633" s="324"/>
      <c r="BN633" s="324"/>
      <c r="BO633" s="324"/>
      <c r="BP633" s="324"/>
      <c r="BQ633" s="324"/>
      <c r="BR633" s="324"/>
      <c r="BS633" s="324"/>
      <c r="BT633" s="324"/>
      <c r="BU633" s="324"/>
      <c r="BV633" s="324"/>
      <c r="BW633" s="324"/>
      <c r="BX633" s="324"/>
      <c r="BY633" s="324"/>
      <c r="BZ633" s="324"/>
      <c r="CA633" s="324"/>
      <c r="CB633" s="324"/>
      <c r="CC633" s="324"/>
      <c r="CD633" s="324"/>
      <c r="CE633" s="324"/>
      <c r="CF633" s="324"/>
      <c r="CG633" s="324"/>
      <c r="CH633" s="324"/>
      <c r="CI633" s="324"/>
      <c r="CJ633" s="324"/>
      <c r="CK633" s="324"/>
    </row>
    <row r="634" spans="1:89" hidden="1" x14ac:dyDescent="0.25">
      <c r="A634" s="16" t="s">
        <v>236</v>
      </c>
      <c r="B634" s="6"/>
      <c r="C634" s="93"/>
      <c r="D634" s="93"/>
      <c r="E634" s="93"/>
      <c r="F634" s="93"/>
      <c r="G634" s="324"/>
      <c r="H634" s="324"/>
      <c r="I634" s="324"/>
      <c r="J634" s="324"/>
      <c r="K634" s="324"/>
      <c r="L634" s="324"/>
      <c r="M634" s="324"/>
      <c r="N634" s="324"/>
      <c r="O634" s="324"/>
      <c r="P634" s="324"/>
      <c r="Q634" s="324"/>
      <c r="R634" s="324"/>
      <c r="S634" s="324"/>
      <c r="T634" s="324"/>
      <c r="U634" s="324"/>
      <c r="V634" s="324"/>
      <c r="W634" s="324"/>
      <c r="X634" s="324"/>
      <c r="Y634" s="324"/>
      <c r="Z634" s="324"/>
      <c r="AA634" s="324"/>
      <c r="AB634" s="324"/>
      <c r="AC634" s="324"/>
      <c r="AD634" s="324"/>
      <c r="AE634" s="324"/>
      <c r="AF634" s="324"/>
      <c r="AG634" s="324"/>
      <c r="AH634" s="324"/>
      <c r="AI634" s="324"/>
      <c r="AJ634" s="324"/>
      <c r="AK634" s="324"/>
      <c r="AL634" s="324"/>
      <c r="AM634" s="324"/>
      <c r="AN634" s="324"/>
      <c r="AO634" s="324"/>
      <c r="AP634" s="324"/>
      <c r="AQ634" s="324"/>
      <c r="AR634" s="324"/>
      <c r="AS634" s="324"/>
      <c r="AT634" s="324"/>
      <c r="AU634" s="324"/>
      <c r="AV634" s="324"/>
      <c r="AW634" s="324"/>
      <c r="AX634" s="324"/>
      <c r="AY634" s="324"/>
      <c r="AZ634" s="324"/>
      <c r="BA634" s="324"/>
      <c r="BB634" s="324"/>
      <c r="BC634" s="324"/>
      <c r="BD634" s="324"/>
      <c r="BE634" s="324"/>
      <c r="BF634" s="324"/>
      <c r="BG634" s="324"/>
      <c r="BH634" s="324"/>
      <c r="BI634" s="324"/>
      <c r="BJ634" s="324"/>
      <c r="BK634" s="324"/>
      <c r="BL634" s="324"/>
      <c r="BM634" s="324"/>
      <c r="BN634" s="324"/>
      <c r="BO634" s="324"/>
      <c r="BP634" s="324"/>
      <c r="BQ634" s="324"/>
      <c r="BR634" s="324"/>
      <c r="BS634" s="324"/>
      <c r="BT634" s="324"/>
      <c r="BU634" s="324"/>
      <c r="BV634" s="324"/>
      <c r="BW634" s="324"/>
      <c r="BX634" s="324"/>
      <c r="BY634" s="324"/>
      <c r="BZ634" s="324"/>
      <c r="CA634" s="324"/>
      <c r="CB634" s="324"/>
      <c r="CC634" s="324"/>
      <c r="CD634" s="324"/>
      <c r="CE634" s="324"/>
      <c r="CF634" s="324"/>
      <c r="CG634" s="324"/>
      <c r="CH634" s="324"/>
      <c r="CI634" s="324"/>
      <c r="CJ634" s="324"/>
      <c r="CK634" s="324"/>
    </row>
    <row r="635" spans="1:89" hidden="1" x14ac:dyDescent="0.25">
      <c r="A635" s="16" t="s">
        <v>271</v>
      </c>
      <c r="B635" s="6"/>
      <c r="C635" s="93">
        <f>C636/3.8</f>
        <v>8631.5789473684217</v>
      </c>
      <c r="D635" s="93"/>
      <c r="E635" s="93"/>
      <c r="F635" s="93"/>
      <c r="G635" s="324"/>
      <c r="H635" s="324"/>
      <c r="I635" s="324"/>
      <c r="J635" s="324"/>
      <c r="K635" s="324"/>
      <c r="L635" s="324"/>
      <c r="M635" s="324"/>
      <c r="N635" s="324"/>
      <c r="O635" s="324"/>
      <c r="P635" s="324"/>
      <c r="Q635" s="324"/>
      <c r="R635" s="324"/>
      <c r="S635" s="324"/>
      <c r="T635" s="324"/>
      <c r="U635" s="324"/>
      <c r="V635" s="324"/>
      <c r="W635" s="324"/>
      <c r="X635" s="324"/>
      <c r="Y635" s="324"/>
      <c r="Z635" s="324"/>
      <c r="AA635" s="324"/>
      <c r="AB635" s="324"/>
      <c r="AC635" s="324"/>
      <c r="AD635" s="324"/>
      <c r="AE635" s="324"/>
      <c r="AF635" s="324"/>
      <c r="AG635" s="324"/>
      <c r="AH635" s="324"/>
      <c r="AI635" s="324"/>
      <c r="AJ635" s="324"/>
      <c r="AK635" s="324"/>
      <c r="AL635" s="324"/>
      <c r="AM635" s="324"/>
      <c r="AN635" s="324"/>
      <c r="AO635" s="324"/>
      <c r="AP635" s="324"/>
      <c r="AQ635" s="324"/>
      <c r="AR635" s="324"/>
      <c r="AS635" s="324"/>
      <c r="AT635" s="324"/>
      <c r="AU635" s="324"/>
      <c r="AV635" s="324"/>
      <c r="AW635" s="324"/>
      <c r="AX635" s="324"/>
      <c r="AY635" s="324"/>
      <c r="AZ635" s="324"/>
      <c r="BA635" s="324"/>
      <c r="BB635" s="324"/>
      <c r="BC635" s="324"/>
      <c r="BD635" s="324"/>
      <c r="BE635" s="324"/>
      <c r="BF635" s="324"/>
      <c r="BG635" s="324"/>
      <c r="BH635" s="324"/>
      <c r="BI635" s="324"/>
      <c r="BJ635" s="324"/>
      <c r="BK635" s="324"/>
      <c r="BL635" s="324"/>
      <c r="BM635" s="324"/>
      <c r="BN635" s="324"/>
      <c r="BO635" s="324"/>
      <c r="BP635" s="324"/>
      <c r="BQ635" s="324"/>
      <c r="BR635" s="324"/>
      <c r="BS635" s="324"/>
      <c r="BT635" s="324"/>
      <c r="BU635" s="324"/>
      <c r="BV635" s="324"/>
      <c r="BW635" s="324"/>
      <c r="BX635" s="324"/>
      <c r="BY635" s="324"/>
      <c r="BZ635" s="324"/>
      <c r="CA635" s="324"/>
      <c r="CB635" s="324"/>
      <c r="CC635" s="324"/>
      <c r="CD635" s="324"/>
      <c r="CE635" s="324"/>
      <c r="CF635" s="324"/>
      <c r="CG635" s="324"/>
      <c r="CH635" s="324"/>
      <c r="CI635" s="324"/>
      <c r="CJ635" s="324"/>
      <c r="CK635" s="324"/>
    </row>
    <row r="636" spans="1:89" hidden="1" x14ac:dyDescent="0.25">
      <c r="A636" s="152" t="s">
        <v>282</v>
      </c>
      <c r="B636" s="6"/>
      <c r="C636" s="93">
        <v>32800</v>
      </c>
      <c r="D636" s="93"/>
      <c r="E636" s="93"/>
      <c r="F636" s="93"/>
      <c r="G636" s="324"/>
      <c r="H636" s="324"/>
      <c r="I636" s="324"/>
      <c r="J636" s="324"/>
      <c r="K636" s="324"/>
      <c r="L636" s="324"/>
      <c r="M636" s="324"/>
      <c r="N636" s="324"/>
      <c r="O636" s="324"/>
      <c r="P636" s="324"/>
      <c r="Q636" s="324"/>
      <c r="R636" s="324"/>
      <c r="S636" s="324"/>
      <c r="T636" s="324"/>
      <c r="U636" s="324"/>
      <c r="V636" s="324"/>
      <c r="W636" s="324"/>
      <c r="X636" s="324"/>
      <c r="Y636" s="324"/>
      <c r="Z636" s="324"/>
      <c r="AA636" s="324"/>
      <c r="AB636" s="324"/>
      <c r="AC636" s="324"/>
      <c r="AD636" s="324"/>
      <c r="AE636" s="324"/>
      <c r="AF636" s="324"/>
      <c r="AG636" s="324"/>
      <c r="AH636" s="324"/>
      <c r="AI636" s="324"/>
      <c r="AJ636" s="324"/>
      <c r="AK636" s="324"/>
      <c r="AL636" s="324"/>
      <c r="AM636" s="324"/>
      <c r="AN636" s="324"/>
      <c r="AO636" s="324"/>
      <c r="AP636" s="324"/>
      <c r="AQ636" s="324"/>
      <c r="AR636" s="324"/>
      <c r="AS636" s="324"/>
      <c r="AT636" s="324"/>
      <c r="AU636" s="324"/>
      <c r="AV636" s="324"/>
      <c r="AW636" s="324"/>
      <c r="AX636" s="324"/>
      <c r="AY636" s="324"/>
      <c r="AZ636" s="324"/>
      <c r="BA636" s="324"/>
      <c r="BB636" s="324"/>
      <c r="BC636" s="324"/>
      <c r="BD636" s="324"/>
      <c r="BE636" s="324"/>
      <c r="BF636" s="324"/>
      <c r="BG636" s="324"/>
      <c r="BH636" s="324"/>
      <c r="BI636" s="324"/>
      <c r="BJ636" s="324"/>
      <c r="BK636" s="324"/>
      <c r="BL636" s="324"/>
      <c r="BM636" s="324"/>
      <c r="BN636" s="324"/>
      <c r="BO636" s="324"/>
      <c r="BP636" s="324"/>
      <c r="BQ636" s="324"/>
      <c r="BR636" s="324"/>
      <c r="BS636" s="324"/>
      <c r="BT636" s="324"/>
      <c r="BU636" s="324"/>
      <c r="BV636" s="324"/>
      <c r="BW636" s="324"/>
      <c r="BX636" s="324"/>
      <c r="BY636" s="324"/>
      <c r="BZ636" s="324"/>
      <c r="CA636" s="324"/>
      <c r="CB636" s="324"/>
      <c r="CC636" s="324"/>
      <c r="CD636" s="324"/>
      <c r="CE636" s="324"/>
      <c r="CF636" s="324"/>
      <c r="CG636" s="324"/>
      <c r="CH636" s="324"/>
      <c r="CI636" s="324"/>
      <c r="CJ636" s="324"/>
      <c r="CK636" s="324"/>
    </row>
    <row r="637" spans="1:89" hidden="1" x14ac:dyDescent="0.25">
      <c r="A637" s="24" t="s">
        <v>144</v>
      </c>
      <c r="B637" s="6"/>
      <c r="C637" s="93">
        <f>C638/3.8/3.2</f>
        <v>12105.263157894737</v>
      </c>
      <c r="D637" s="93"/>
      <c r="E637" s="93"/>
      <c r="F637" s="93"/>
      <c r="G637" s="324"/>
      <c r="H637" s="324"/>
      <c r="I637" s="324"/>
      <c r="J637" s="324"/>
      <c r="K637" s="324"/>
      <c r="L637" s="324"/>
      <c r="M637" s="324"/>
      <c r="N637" s="324"/>
      <c r="O637" s="324"/>
      <c r="P637" s="324"/>
      <c r="Q637" s="324"/>
      <c r="R637" s="324"/>
      <c r="S637" s="324"/>
      <c r="T637" s="324"/>
      <c r="U637" s="324"/>
      <c r="V637" s="324"/>
      <c r="W637" s="324"/>
      <c r="X637" s="324"/>
      <c r="Y637" s="324"/>
      <c r="Z637" s="324"/>
      <c r="AA637" s="324"/>
      <c r="AB637" s="324"/>
      <c r="AC637" s="324"/>
      <c r="AD637" s="324"/>
      <c r="AE637" s="324"/>
      <c r="AF637" s="324"/>
      <c r="AG637" s="324"/>
      <c r="AH637" s="324"/>
      <c r="AI637" s="324"/>
      <c r="AJ637" s="324"/>
      <c r="AK637" s="324"/>
      <c r="AL637" s="324"/>
      <c r="AM637" s="324"/>
      <c r="AN637" s="324"/>
      <c r="AO637" s="324"/>
      <c r="AP637" s="324"/>
      <c r="AQ637" s="324"/>
      <c r="AR637" s="324"/>
      <c r="AS637" s="324"/>
      <c r="AT637" s="324"/>
      <c r="AU637" s="324"/>
      <c r="AV637" s="324"/>
      <c r="AW637" s="324"/>
      <c r="AX637" s="324"/>
      <c r="AY637" s="324"/>
      <c r="AZ637" s="324"/>
      <c r="BA637" s="324"/>
      <c r="BB637" s="324"/>
      <c r="BC637" s="324"/>
      <c r="BD637" s="324"/>
      <c r="BE637" s="324"/>
      <c r="BF637" s="324"/>
      <c r="BG637" s="324"/>
      <c r="BH637" s="324"/>
      <c r="BI637" s="324"/>
      <c r="BJ637" s="324"/>
      <c r="BK637" s="324"/>
      <c r="BL637" s="324"/>
      <c r="BM637" s="324"/>
      <c r="BN637" s="324"/>
      <c r="BO637" s="324"/>
      <c r="BP637" s="324"/>
      <c r="BQ637" s="324"/>
      <c r="BR637" s="324"/>
      <c r="BS637" s="324"/>
      <c r="BT637" s="324"/>
      <c r="BU637" s="324"/>
      <c r="BV637" s="324"/>
      <c r="BW637" s="324"/>
      <c r="BX637" s="324"/>
      <c r="BY637" s="324"/>
      <c r="BZ637" s="324"/>
      <c r="CA637" s="324"/>
      <c r="CB637" s="324"/>
      <c r="CC637" s="324"/>
      <c r="CD637" s="324"/>
      <c r="CE637" s="324"/>
      <c r="CF637" s="324"/>
      <c r="CG637" s="324"/>
      <c r="CH637" s="324"/>
      <c r="CI637" s="324"/>
      <c r="CJ637" s="324"/>
      <c r="CK637" s="324"/>
    </row>
    <row r="638" spans="1:89" hidden="1" x14ac:dyDescent="0.25">
      <c r="A638" s="152" t="s">
        <v>191</v>
      </c>
      <c r="B638" s="6"/>
      <c r="C638" s="93">
        <v>147200</v>
      </c>
      <c r="D638" s="93"/>
      <c r="E638" s="93"/>
      <c r="F638" s="93"/>
      <c r="G638" s="324"/>
      <c r="H638" s="324"/>
      <c r="I638" s="458"/>
      <c r="J638" s="458"/>
      <c r="K638" s="324"/>
      <c r="L638" s="324"/>
      <c r="M638" s="324"/>
      <c r="N638" s="324"/>
      <c r="O638" s="324"/>
      <c r="P638" s="324"/>
      <c r="Q638" s="324"/>
      <c r="R638" s="324"/>
      <c r="S638" s="324"/>
      <c r="T638" s="324"/>
      <c r="U638" s="324"/>
      <c r="V638" s="324"/>
      <c r="W638" s="324"/>
      <c r="X638" s="324"/>
      <c r="Y638" s="324"/>
      <c r="Z638" s="324"/>
      <c r="AA638" s="324"/>
      <c r="AB638" s="324"/>
      <c r="AC638" s="324"/>
      <c r="AD638" s="324"/>
      <c r="AE638" s="324"/>
      <c r="AF638" s="324"/>
      <c r="AG638" s="324"/>
      <c r="AH638" s="324"/>
      <c r="AI638" s="324"/>
      <c r="AJ638" s="324"/>
      <c r="AK638" s="324"/>
      <c r="AL638" s="324"/>
      <c r="AM638" s="324"/>
      <c r="AN638" s="324"/>
      <c r="AO638" s="324"/>
      <c r="AP638" s="324"/>
      <c r="AQ638" s="324"/>
      <c r="AR638" s="324"/>
      <c r="AS638" s="324"/>
      <c r="AT638" s="324"/>
      <c r="AU638" s="324"/>
      <c r="AV638" s="324"/>
      <c r="AW638" s="324"/>
      <c r="AX638" s="324"/>
      <c r="AY638" s="324"/>
      <c r="AZ638" s="324"/>
      <c r="BA638" s="324"/>
      <c r="BB638" s="324"/>
      <c r="BC638" s="324"/>
      <c r="BD638" s="324"/>
      <c r="BE638" s="324"/>
      <c r="BF638" s="324"/>
      <c r="BG638" s="324"/>
      <c r="BH638" s="324"/>
      <c r="BI638" s="324"/>
      <c r="BJ638" s="324"/>
      <c r="BK638" s="324"/>
      <c r="BL638" s="324"/>
      <c r="BM638" s="324"/>
      <c r="BN638" s="324"/>
      <c r="BO638" s="324"/>
      <c r="BP638" s="324"/>
      <c r="BQ638" s="324"/>
      <c r="BR638" s="324"/>
      <c r="BS638" s="324"/>
      <c r="BT638" s="324"/>
      <c r="BU638" s="324"/>
      <c r="BV638" s="324"/>
      <c r="BW638" s="324"/>
      <c r="BX638" s="324"/>
      <c r="BY638" s="324"/>
      <c r="BZ638" s="324"/>
      <c r="CA638" s="324"/>
      <c r="CB638" s="324"/>
      <c r="CC638" s="324"/>
      <c r="CD638" s="324"/>
      <c r="CE638" s="324"/>
      <c r="CF638" s="324"/>
      <c r="CG638" s="324"/>
      <c r="CH638" s="324"/>
      <c r="CI638" s="324"/>
      <c r="CJ638" s="324"/>
      <c r="CK638" s="324"/>
    </row>
    <row r="639" spans="1:89" ht="30" hidden="1" x14ac:dyDescent="0.25">
      <c r="A639" s="24" t="s">
        <v>145</v>
      </c>
      <c r="B639" s="6"/>
      <c r="C639" s="93"/>
      <c r="D639" s="93"/>
      <c r="E639" s="93"/>
      <c r="F639" s="93"/>
      <c r="G639" s="324"/>
      <c r="H639" s="324"/>
      <c r="I639" s="324"/>
      <c r="J639" s="324"/>
      <c r="K639" s="324"/>
      <c r="L639" s="324"/>
      <c r="M639" s="324"/>
      <c r="N639" s="324"/>
      <c r="O639" s="324"/>
      <c r="P639" s="324"/>
      <c r="Q639" s="324"/>
      <c r="R639" s="324"/>
      <c r="S639" s="324"/>
      <c r="T639" s="324"/>
      <c r="U639" s="324"/>
      <c r="V639" s="324"/>
      <c r="W639" s="324"/>
      <c r="X639" s="324"/>
      <c r="Y639" s="324"/>
      <c r="Z639" s="324"/>
      <c r="AA639" s="324"/>
      <c r="AB639" s="324"/>
      <c r="AC639" s="324"/>
      <c r="AD639" s="324"/>
      <c r="AE639" s="324"/>
      <c r="AF639" s="324"/>
      <c r="AG639" s="324"/>
      <c r="AH639" s="324"/>
      <c r="AI639" s="324"/>
      <c r="AJ639" s="324"/>
      <c r="AK639" s="324"/>
      <c r="AL639" s="324"/>
      <c r="AM639" s="324"/>
      <c r="AN639" s="324"/>
      <c r="AO639" s="324"/>
      <c r="AP639" s="324"/>
      <c r="AQ639" s="324"/>
      <c r="AR639" s="324"/>
      <c r="AS639" s="324"/>
      <c r="AT639" s="324"/>
      <c r="AU639" s="324"/>
      <c r="AV639" s="324"/>
      <c r="AW639" s="324"/>
      <c r="AX639" s="324"/>
      <c r="AY639" s="324"/>
      <c r="AZ639" s="324"/>
      <c r="BA639" s="324"/>
      <c r="BB639" s="324"/>
      <c r="BC639" s="324"/>
      <c r="BD639" s="324"/>
      <c r="BE639" s="324"/>
      <c r="BF639" s="324"/>
      <c r="BG639" s="324"/>
      <c r="BH639" s="324"/>
      <c r="BI639" s="324"/>
      <c r="BJ639" s="324"/>
      <c r="BK639" s="324"/>
      <c r="BL639" s="324"/>
      <c r="BM639" s="324"/>
      <c r="BN639" s="324"/>
      <c r="BO639" s="324"/>
      <c r="BP639" s="324"/>
      <c r="BQ639" s="324"/>
      <c r="BR639" s="324"/>
      <c r="BS639" s="324"/>
      <c r="BT639" s="324"/>
      <c r="BU639" s="324"/>
      <c r="BV639" s="324"/>
      <c r="BW639" s="324"/>
      <c r="BX639" s="324"/>
      <c r="BY639" s="324"/>
      <c r="BZ639" s="324"/>
      <c r="CA639" s="324"/>
      <c r="CB639" s="324"/>
      <c r="CC639" s="324"/>
      <c r="CD639" s="324"/>
      <c r="CE639" s="324"/>
      <c r="CF639" s="324"/>
      <c r="CG639" s="324"/>
      <c r="CH639" s="324"/>
      <c r="CI639" s="324"/>
      <c r="CJ639" s="324"/>
      <c r="CK639" s="324"/>
    </row>
    <row r="640" spans="1:89" hidden="1" x14ac:dyDescent="0.25">
      <c r="A640" s="153" t="s">
        <v>208</v>
      </c>
      <c r="B640" s="6"/>
      <c r="C640" s="93"/>
      <c r="D640" s="93"/>
      <c r="E640" s="93"/>
      <c r="F640" s="93"/>
      <c r="G640" s="324"/>
      <c r="H640" s="458"/>
      <c r="I640" s="324"/>
      <c r="J640" s="324"/>
      <c r="K640" s="324"/>
      <c r="L640" s="324"/>
      <c r="M640" s="324"/>
      <c r="N640" s="324"/>
      <c r="O640" s="324"/>
      <c r="P640" s="324"/>
      <c r="Q640" s="324"/>
      <c r="R640" s="324"/>
      <c r="S640" s="324"/>
      <c r="T640" s="324"/>
      <c r="U640" s="324"/>
      <c r="V640" s="324"/>
      <c r="W640" s="324"/>
      <c r="X640" s="324"/>
      <c r="Y640" s="324"/>
      <c r="Z640" s="324"/>
      <c r="AA640" s="324"/>
      <c r="AB640" s="324"/>
      <c r="AC640" s="324"/>
      <c r="AD640" s="324"/>
      <c r="AE640" s="324"/>
      <c r="AF640" s="324"/>
      <c r="AG640" s="324"/>
      <c r="AH640" s="324"/>
      <c r="AI640" s="324"/>
      <c r="AJ640" s="324"/>
      <c r="AK640" s="324"/>
      <c r="AL640" s="324"/>
      <c r="AM640" s="324"/>
      <c r="AN640" s="324"/>
      <c r="AO640" s="324"/>
      <c r="AP640" s="324"/>
      <c r="AQ640" s="324"/>
      <c r="AR640" s="324"/>
      <c r="AS640" s="324"/>
      <c r="AT640" s="324"/>
      <c r="AU640" s="324"/>
      <c r="AV640" s="324"/>
      <c r="AW640" s="324"/>
      <c r="AX640" s="324"/>
      <c r="AY640" s="324"/>
      <c r="AZ640" s="324"/>
      <c r="BA640" s="324"/>
      <c r="BB640" s="324"/>
      <c r="BC640" s="324"/>
      <c r="BD640" s="324"/>
      <c r="BE640" s="324"/>
      <c r="BF640" s="324"/>
      <c r="BG640" s="324"/>
      <c r="BH640" s="324"/>
      <c r="BI640" s="324"/>
      <c r="BJ640" s="324"/>
      <c r="BK640" s="324"/>
      <c r="BL640" s="324"/>
      <c r="BM640" s="324"/>
      <c r="BN640" s="324"/>
      <c r="BO640" s="324"/>
      <c r="BP640" s="324"/>
      <c r="BQ640" s="324"/>
      <c r="BR640" s="324"/>
      <c r="BS640" s="324"/>
      <c r="BT640" s="324"/>
      <c r="BU640" s="324"/>
      <c r="BV640" s="324"/>
      <c r="BW640" s="324"/>
      <c r="BX640" s="324"/>
      <c r="BY640" s="324"/>
      <c r="BZ640" s="324"/>
      <c r="CA640" s="324"/>
      <c r="CB640" s="324"/>
      <c r="CC640" s="324"/>
      <c r="CD640" s="324"/>
      <c r="CE640" s="324"/>
      <c r="CF640" s="324"/>
      <c r="CG640" s="324"/>
      <c r="CH640" s="324"/>
      <c r="CI640" s="324"/>
      <c r="CJ640" s="324"/>
      <c r="CK640" s="324"/>
    </row>
    <row r="641" spans="1:89" hidden="1" x14ac:dyDescent="0.25">
      <c r="A641" s="229" t="s">
        <v>268</v>
      </c>
      <c r="B641" s="6"/>
      <c r="C641" s="93"/>
      <c r="D641" s="93"/>
      <c r="E641" s="93"/>
      <c r="F641" s="93"/>
      <c r="G641" s="324"/>
      <c r="H641" s="324"/>
      <c r="I641" s="324"/>
      <c r="J641" s="324"/>
      <c r="K641" s="324"/>
      <c r="L641" s="324"/>
      <c r="M641" s="324"/>
      <c r="N641" s="324"/>
      <c r="O641" s="324"/>
      <c r="P641" s="324"/>
      <c r="Q641" s="324"/>
      <c r="R641" s="324"/>
      <c r="S641" s="324"/>
      <c r="T641" s="324"/>
      <c r="U641" s="324"/>
      <c r="V641" s="324"/>
      <c r="W641" s="324"/>
      <c r="X641" s="324"/>
      <c r="Y641" s="324"/>
      <c r="Z641" s="324"/>
      <c r="AA641" s="324"/>
      <c r="AB641" s="324"/>
      <c r="AC641" s="324"/>
      <c r="AD641" s="324"/>
      <c r="AE641" s="324"/>
      <c r="AF641" s="324"/>
      <c r="AG641" s="324"/>
      <c r="AH641" s="324"/>
      <c r="AI641" s="324"/>
      <c r="AJ641" s="324"/>
      <c r="AK641" s="324"/>
      <c r="AL641" s="324"/>
      <c r="AM641" s="324"/>
      <c r="AN641" s="324"/>
      <c r="AO641" s="324"/>
      <c r="AP641" s="324"/>
      <c r="AQ641" s="324"/>
      <c r="AR641" s="324"/>
      <c r="AS641" s="324"/>
      <c r="AT641" s="324"/>
      <c r="AU641" s="324"/>
      <c r="AV641" s="324"/>
      <c r="AW641" s="324"/>
      <c r="AX641" s="324"/>
      <c r="AY641" s="324"/>
      <c r="AZ641" s="324"/>
      <c r="BA641" s="324"/>
      <c r="BB641" s="324"/>
      <c r="BC641" s="324"/>
      <c r="BD641" s="324"/>
      <c r="BE641" s="324"/>
      <c r="BF641" s="324"/>
      <c r="BG641" s="324"/>
      <c r="BH641" s="324"/>
      <c r="BI641" s="324"/>
      <c r="BJ641" s="324"/>
      <c r="BK641" s="324"/>
      <c r="BL641" s="324"/>
      <c r="BM641" s="324"/>
      <c r="BN641" s="324"/>
      <c r="BO641" s="324"/>
      <c r="BP641" s="324"/>
      <c r="BQ641" s="324"/>
      <c r="BR641" s="324"/>
      <c r="BS641" s="324"/>
      <c r="BT641" s="324"/>
      <c r="BU641" s="324"/>
      <c r="BV641" s="324"/>
      <c r="BW641" s="324"/>
      <c r="BX641" s="324"/>
      <c r="BY641" s="324"/>
      <c r="BZ641" s="324"/>
      <c r="CA641" s="324"/>
      <c r="CB641" s="324"/>
      <c r="CC641" s="324"/>
      <c r="CD641" s="324"/>
      <c r="CE641" s="324"/>
      <c r="CF641" s="324"/>
      <c r="CG641" s="324"/>
      <c r="CH641" s="324"/>
      <c r="CI641" s="324"/>
      <c r="CJ641" s="324"/>
      <c r="CK641" s="324"/>
    </row>
    <row r="642" spans="1:89" hidden="1" x14ac:dyDescent="0.25">
      <c r="A642" s="17" t="s">
        <v>197</v>
      </c>
      <c r="B642" s="6"/>
      <c r="C642" s="78">
        <f>C614+ROUND(C637*3.2,0)+C639</f>
        <v>47368.57894736842</v>
      </c>
      <c r="D642" s="93"/>
      <c r="E642" s="93"/>
      <c r="F642" s="93"/>
      <c r="G642" s="324"/>
      <c r="H642" s="324"/>
      <c r="I642" s="324"/>
      <c r="J642" s="324"/>
      <c r="K642" s="324"/>
      <c r="L642" s="324"/>
      <c r="M642" s="324"/>
      <c r="N642" s="324"/>
      <c r="O642" s="324"/>
      <c r="P642" s="324"/>
      <c r="Q642" s="324"/>
      <c r="R642" s="324"/>
      <c r="S642" s="324"/>
      <c r="T642" s="324"/>
      <c r="U642" s="324"/>
      <c r="V642" s="324"/>
      <c r="W642" s="324"/>
      <c r="X642" s="324"/>
      <c r="Y642" s="324"/>
      <c r="Z642" s="324"/>
      <c r="AA642" s="324"/>
      <c r="AB642" s="324"/>
      <c r="AC642" s="324"/>
      <c r="AD642" s="324"/>
      <c r="AE642" s="324"/>
      <c r="AF642" s="324"/>
      <c r="AG642" s="324"/>
      <c r="AH642" s="324"/>
      <c r="AI642" s="324"/>
      <c r="AJ642" s="324"/>
      <c r="AK642" s="324"/>
      <c r="AL642" s="324"/>
      <c r="AM642" s="324"/>
      <c r="AN642" s="324"/>
      <c r="AO642" s="324"/>
      <c r="AP642" s="324"/>
      <c r="AQ642" s="324"/>
      <c r="AR642" s="324"/>
      <c r="AS642" s="324"/>
      <c r="AT642" s="324"/>
      <c r="AU642" s="324"/>
      <c r="AV642" s="324"/>
      <c r="AW642" s="324"/>
      <c r="AX642" s="324"/>
      <c r="AY642" s="324"/>
      <c r="AZ642" s="324"/>
      <c r="BA642" s="324"/>
      <c r="BB642" s="324"/>
      <c r="BC642" s="324"/>
      <c r="BD642" s="324"/>
      <c r="BE642" s="324"/>
      <c r="BF642" s="324"/>
      <c r="BG642" s="324"/>
      <c r="BH642" s="324"/>
      <c r="BI642" s="324"/>
      <c r="BJ642" s="324"/>
      <c r="BK642" s="324"/>
      <c r="BL642" s="324"/>
      <c r="BM642" s="324"/>
      <c r="BN642" s="324"/>
      <c r="BO642" s="324"/>
      <c r="BP642" s="324"/>
      <c r="BQ642" s="324"/>
      <c r="BR642" s="324"/>
      <c r="BS642" s="324"/>
      <c r="BT642" s="324"/>
      <c r="BU642" s="324"/>
      <c r="BV642" s="324"/>
      <c r="BW642" s="324"/>
      <c r="BX642" s="324"/>
      <c r="BY642" s="324"/>
      <c r="BZ642" s="324"/>
      <c r="CA642" s="324"/>
      <c r="CB642" s="324"/>
      <c r="CC642" s="324"/>
      <c r="CD642" s="324"/>
      <c r="CE642" s="324"/>
      <c r="CF642" s="324"/>
      <c r="CG642" s="324"/>
      <c r="CH642" s="324"/>
      <c r="CI642" s="324"/>
      <c r="CJ642" s="324"/>
      <c r="CK642" s="324"/>
    </row>
    <row r="643" spans="1:89" hidden="1" x14ac:dyDescent="0.25">
      <c r="A643" s="490" t="s">
        <v>11</v>
      </c>
      <c r="B643" s="512"/>
      <c r="C643" s="512"/>
      <c r="D643" s="512"/>
      <c r="E643" s="512"/>
      <c r="F643" s="512"/>
      <c r="G643" s="324"/>
      <c r="H643" s="324"/>
      <c r="I643" s="324"/>
      <c r="J643" s="324"/>
      <c r="K643" s="324"/>
      <c r="L643" s="324"/>
      <c r="M643" s="324"/>
      <c r="N643" s="324"/>
      <c r="O643" s="324"/>
      <c r="P643" s="324"/>
      <c r="Q643" s="324"/>
      <c r="R643" s="324"/>
      <c r="S643" s="324"/>
      <c r="T643" s="324"/>
      <c r="U643" s="324"/>
      <c r="V643" s="324"/>
      <c r="W643" s="324"/>
      <c r="X643" s="324"/>
      <c r="Y643" s="324"/>
      <c r="Z643" s="324"/>
      <c r="AA643" s="324"/>
      <c r="AB643" s="324"/>
      <c r="AC643" s="324"/>
      <c r="AD643" s="324"/>
      <c r="AE643" s="324"/>
      <c r="AF643" s="324"/>
      <c r="AG643" s="324"/>
      <c r="AH643" s="324"/>
      <c r="AI643" s="324"/>
      <c r="AJ643" s="324"/>
      <c r="AK643" s="324"/>
      <c r="AL643" s="324"/>
      <c r="AM643" s="324"/>
      <c r="AN643" s="324"/>
      <c r="AO643" s="324"/>
      <c r="AP643" s="324"/>
      <c r="AQ643" s="324"/>
      <c r="AR643" s="324"/>
      <c r="AS643" s="324"/>
      <c r="AT643" s="324"/>
      <c r="AU643" s="324"/>
      <c r="AV643" s="324"/>
      <c r="AW643" s="324"/>
      <c r="AX643" s="324"/>
      <c r="AY643" s="324"/>
      <c r="AZ643" s="324"/>
      <c r="BA643" s="324"/>
      <c r="BB643" s="324"/>
      <c r="BC643" s="324"/>
      <c r="BD643" s="324"/>
      <c r="BE643" s="324"/>
      <c r="BF643" s="324"/>
      <c r="BG643" s="324"/>
      <c r="BH643" s="324"/>
      <c r="BI643" s="324"/>
      <c r="BJ643" s="324"/>
      <c r="BK643" s="324"/>
      <c r="BL643" s="324"/>
      <c r="BM643" s="324"/>
      <c r="BN643" s="324"/>
      <c r="BO643" s="324"/>
      <c r="BP643" s="324"/>
      <c r="BQ643" s="324"/>
      <c r="BR643" s="324"/>
      <c r="BS643" s="324"/>
      <c r="BT643" s="324"/>
      <c r="BU643" s="324"/>
      <c r="BV643" s="324"/>
      <c r="BW643" s="324"/>
      <c r="BX643" s="324"/>
      <c r="BY643" s="324"/>
      <c r="BZ643" s="324"/>
      <c r="CA643" s="324"/>
      <c r="CB643" s="324"/>
      <c r="CC643" s="324"/>
      <c r="CD643" s="324"/>
      <c r="CE643" s="324"/>
      <c r="CF643" s="324"/>
      <c r="CG643" s="324"/>
      <c r="CH643" s="324"/>
      <c r="CI643" s="324"/>
      <c r="CJ643" s="324"/>
      <c r="CK643" s="324"/>
    </row>
    <row r="644" spans="1:89" ht="20.25" hidden="1" customHeight="1" x14ac:dyDescent="0.25">
      <c r="A644" s="322" t="s">
        <v>280</v>
      </c>
      <c r="B644" s="51"/>
      <c r="C644" s="93"/>
      <c r="D644" s="93"/>
      <c r="E644" s="93"/>
      <c r="F644" s="93"/>
      <c r="G644" s="324"/>
      <c r="H644" s="324"/>
      <c r="I644" s="324"/>
      <c r="J644" s="324"/>
      <c r="K644" s="324"/>
      <c r="L644" s="324"/>
      <c r="M644" s="324"/>
      <c r="N644" s="324"/>
      <c r="O644" s="324"/>
      <c r="P644" s="324"/>
      <c r="Q644" s="324"/>
      <c r="R644" s="324"/>
      <c r="S644" s="324"/>
      <c r="T644" s="324"/>
      <c r="U644" s="324"/>
      <c r="V644" s="324"/>
      <c r="W644" s="324"/>
      <c r="X644" s="324"/>
      <c r="Y644" s="324"/>
      <c r="Z644" s="324"/>
      <c r="AA644" s="324"/>
      <c r="AB644" s="324"/>
      <c r="AC644" s="324"/>
      <c r="AD644" s="324"/>
      <c r="AE644" s="324"/>
      <c r="AF644" s="324"/>
      <c r="AG644" s="324"/>
      <c r="AH644" s="324"/>
      <c r="AI644" s="324"/>
      <c r="AJ644" s="324"/>
      <c r="AK644" s="324"/>
      <c r="AL644" s="324"/>
      <c r="AM644" s="324"/>
      <c r="AN644" s="324"/>
      <c r="AO644" s="324"/>
      <c r="AP644" s="324"/>
      <c r="AQ644" s="324"/>
      <c r="AR644" s="324"/>
      <c r="AS644" s="324"/>
      <c r="AT644" s="324"/>
      <c r="AU644" s="324"/>
      <c r="AV644" s="324"/>
      <c r="AW644" s="324"/>
      <c r="AX644" s="324"/>
      <c r="AY644" s="324"/>
      <c r="AZ644" s="324"/>
      <c r="BA644" s="324"/>
      <c r="BB644" s="324"/>
      <c r="BC644" s="324"/>
      <c r="BD644" s="324"/>
      <c r="BE644" s="324"/>
      <c r="BF644" s="324"/>
      <c r="BG644" s="324"/>
      <c r="BH644" s="324"/>
      <c r="BI644" s="324"/>
      <c r="BJ644" s="324"/>
      <c r="BK644" s="324"/>
      <c r="BL644" s="324"/>
      <c r="BM644" s="324"/>
      <c r="BN644" s="324"/>
      <c r="BO644" s="324"/>
      <c r="BP644" s="324"/>
      <c r="BQ644" s="324"/>
      <c r="BR644" s="324"/>
      <c r="BS644" s="324"/>
      <c r="BT644" s="324"/>
      <c r="BU644" s="324"/>
      <c r="BV644" s="324"/>
      <c r="BW644" s="324"/>
      <c r="BX644" s="324"/>
      <c r="BY644" s="324"/>
      <c r="BZ644" s="324"/>
      <c r="CA644" s="324"/>
      <c r="CB644" s="324"/>
      <c r="CC644" s="324"/>
      <c r="CD644" s="324"/>
      <c r="CE644" s="324"/>
      <c r="CF644" s="324"/>
      <c r="CG644" s="324"/>
      <c r="CH644" s="324"/>
      <c r="CI644" s="324"/>
      <c r="CJ644" s="324"/>
      <c r="CK644" s="324"/>
    </row>
    <row r="645" spans="1:89" hidden="1" x14ac:dyDescent="0.25">
      <c r="A645" s="337" t="s">
        <v>5</v>
      </c>
      <c r="B645" s="51"/>
      <c r="C645" s="93"/>
      <c r="D645" s="93"/>
      <c r="E645" s="93"/>
      <c r="F645" s="93"/>
      <c r="G645" s="324"/>
      <c r="H645" s="324"/>
      <c r="I645" s="324"/>
      <c r="J645" s="324"/>
      <c r="K645" s="324"/>
      <c r="L645" s="324"/>
      <c r="M645" s="324"/>
      <c r="N645" s="324"/>
      <c r="O645" s="324"/>
      <c r="P645" s="324"/>
      <c r="Q645" s="324"/>
      <c r="R645" s="324"/>
      <c r="S645" s="324"/>
      <c r="T645" s="324"/>
      <c r="U645" s="324"/>
      <c r="V645" s="324"/>
      <c r="W645" s="324"/>
      <c r="X645" s="324"/>
      <c r="Y645" s="324"/>
      <c r="Z645" s="324"/>
      <c r="AA645" s="324"/>
      <c r="AB645" s="324"/>
      <c r="AC645" s="324"/>
      <c r="AD645" s="324"/>
      <c r="AE645" s="324"/>
      <c r="AF645" s="324"/>
      <c r="AG645" s="324"/>
      <c r="AH645" s="324"/>
      <c r="AI645" s="324"/>
      <c r="AJ645" s="324"/>
      <c r="AK645" s="324"/>
      <c r="AL645" s="324"/>
      <c r="AM645" s="324"/>
      <c r="AN645" s="324"/>
      <c r="AO645" s="324"/>
      <c r="AP645" s="324"/>
      <c r="AQ645" s="324"/>
      <c r="AR645" s="324"/>
      <c r="AS645" s="324"/>
      <c r="AT645" s="324"/>
      <c r="AU645" s="324"/>
      <c r="AV645" s="324"/>
      <c r="AW645" s="324"/>
      <c r="AX645" s="324"/>
      <c r="AY645" s="324"/>
      <c r="AZ645" s="324"/>
      <c r="BA645" s="324"/>
      <c r="BB645" s="324"/>
      <c r="BC645" s="324"/>
      <c r="BD645" s="324"/>
      <c r="BE645" s="324"/>
      <c r="BF645" s="324"/>
      <c r="BG645" s="324"/>
      <c r="BH645" s="324"/>
      <c r="BI645" s="324"/>
      <c r="BJ645" s="324"/>
      <c r="BK645" s="324"/>
      <c r="BL645" s="324"/>
      <c r="BM645" s="324"/>
      <c r="BN645" s="324"/>
      <c r="BO645" s="324"/>
      <c r="BP645" s="324"/>
      <c r="BQ645" s="324"/>
      <c r="BR645" s="324"/>
      <c r="BS645" s="324"/>
      <c r="BT645" s="324"/>
      <c r="BU645" s="324"/>
      <c r="BV645" s="324"/>
      <c r="BW645" s="324"/>
      <c r="BX645" s="324"/>
      <c r="BY645" s="324"/>
      <c r="BZ645" s="324"/>
      <c r="CA645" s="324"/>
      <c r="CB645" s="324"/>
      <c r="CC645" s="324"/>
      <c r="CD645" s="324"/>
      <c r="CE645" s="324"/>
      <c r="CF645" s="324"/>
      <c r="CG645" s="324"/>
      <c r="CH645" s="324"/>
      <c r="CI645" s="324"/>
      <c r="CJ645" s="324"/>
      <c r="CK645" s="324"/>
    </row>
    <row r="646" spans="1:89" hidden="1" x14ac:dyDescent="0.25">
      <c r="A646" s="35" t="s">
        <v>46</v>
      </c>
      <c r="B646" s="438">
        <v>340</v>
      </c>
      <c r="C646" s="93">
        <v>660</v>
      </c>
      <c r="D646" s="439">
        <v>11</v>
      </c>
      <c r="E646" s="93">
        <f>ROUND(F646/B646,0)</f>
        <v>21</v>
      </c>
      <c r="F646" s="93">
        <f>ROUND(C646*D646,0)</f>
        <v>7260</v>
      </c>
      <c r="G646" s="324"/>
      <c r="H646" s="324"/>
      <c r="I646" s="324"/>
      <c r="J646" s="324"/>
      <c r="K646" s="324"/>
      <c r="L646" s="324"/>
      <c r="M646" s="324"/>
      <c r="N646" s="324"/>
      <c r="O646" s="324"/>
      <c r="P646" s="324"/>
      <c r="Q646" s="324"/>
      <c r="R646" s="324"/>
      <c r="S646" s="324"/>
      <c r="T646" s="324"/>
      <c r="U646" s="324"/>
      <c r="V646" s="324"/>
      <c r="W646" s="324"/>
      <c r="X646" s="324"/>
      <c r="Y646" s="324"/>
      <c r="Z646" s="324"/>
      <c r="AA646" s="324"/>
      <c r="AB646" s="324"/>
      <c r="AC646" s="324"/>
      <c r="AD646" s="324"/>
      <c r="AE646" s="324"/>
      <c r="AF646" s="324"/>
      <c r="AG646" s="324"/>
      <c r="AH646" s="324"/>
      <c r="AI646" s="324"/>
      <c r="AJ646" s="324"/>
      <c r="AK646" s="324"/>
      <c r="AL646" s="324"/>
      <c r="AM646" s="324"/>
      <c r="AN646" s="324"/>
      <c r="AO646" s="324"/>
      <c r="AP646" s="324"/>
      <c r="AQ646" s="324"/>
      <c r="AR646" s="324"/>
      <c r="AS646" s="324"/>
      <c r="AT646" s="324"/>
      <c r="AU646" s="324"/>
      <c r="AV646" s="324"/>
      <c r="AW646" s="324"/>
      <c r="AX646" s="324"/>
      <c r="AY646" s="324"/>
      <c r="AZ646" s="324"/>
      <c r="BA646" s="324"/>
      <c r="BB646" s="324"/>
      <c r="BC646" s="324"/>
      <c r="BD646" s="324"/>
      <c r="BE646" s="324"/>
      <c r="BF646" s="324"/>
      <c r="BG646" s="324"/>
      <c r="BH646" s="324"/>
      <c r="BI646" s="324"/>
      <c r="BJ646" s="324"/>
      <c r="BK646" s="324"/>
      <c r="BL646" s="324"/>
      <c r="BM646" s="324"/>
      <c r="BN646" s="324"/>
      <c r="BO646" s="324"/>
      <c r="BP646" s="324"/>
      <c r="BQ646" s="324"/>
      <c r="BR646" s="324"/>
      <c r="BS646" s="324"/>
      <c r="BT646" s="324"/>
      <c r="BU646" s="324"/>
      <c r="BV646" s="324"/>
      <c r="BW646" s="324"/>
      <c r="BX646" s="324"/>
      <c r="BY646" s="324"/>
      <c r="BZ646" s="324"/>
      <c r="CA646" s="324"/>
      <c r="CB646" s="324"/>
      <c r="CC646" s="324"/>
      <c r="CD646" s="324"/>
      <c r="CE646" s="324"/>
      <c r="CF646" s="324"/>
      <c r="CG646" s="324"/>
      <c r="CH646" s="324"/>
      <c r="CI646" s="324"/>
      <c r="CJ646" s="324"/>
      <c r="CK646" s="324"/>
    </row>
    <row r="647" spans="1:89" hidden="1" x14ac:dyDescent="0.25">
      <c r="A647" s="35" t="s">
        <v>30</v>
      </c>
      <c r="B647" s="438">
        <v>320</v>
      </c>
      <c r="C647" s="93">
        <v>140</v>
      </c>
      <c r="D647" s="439">
        <v>10</v>
      </c>
      <c r="E647" s="93">
        <f>ROUND(F647/B647,0)</f>
        <v>4</v>
      </c>
      <c r="F647" s="93">
        <f>ROUND(C647*D647,0)</f>
        <v>1400</v>
      </c>
      <c r="G647" s="324"/>
      <c r="H647" s="324"/>
      <c r="I647" s="324"/>
      <c r="J647" s="324"/>
      <c r="K647" s="324"/>
      <c r="L647" s="324"/>
      <c r="M647" s="324"/>
      <c r="N647" s="324"/>
      <c r="O647" s="324"/>
      <c r="P647" s="324"/>
      <c r="Q647" s="324"/>
      <c r="R647" s="324"/>
      <c r="S647" s="324"/>
      <c r="T647" s="324"/>
      <c r="U647" s="324"/>
      <c r="V647" s="324"/>
      <c r="W647" s="324"/>
      <c r="X647" s="324"/>
      <c r="Y647" s="324"/>
      <c r="Z647" s="324"/>
      <c r="AA647" s="324"/>
      <c r="AB647" s="324"/>
      <c r="AC647" s="324"/>
      <c r="AD647" s="324"/>
      <c r="AE647" s="324"/>
      <c r="AF647" s="324"/>
      <c r="AG647" s="324"/>
      <c r="AH647" s="324"/>
      <c r="AI647" s="324"/>
      <c r="AJ647" s="324"/>
      <c r="AK647" s="324"/>
      <c r="AL647" s="324"/>
      <c r="AM647" s="324"/>
      <c r="AN647" s="324"/>
      <c r="AO647" s="324"/>
      <c r="AP647" s="324"/>
      <c r="AQ647" s="324"/>
      <c r="AR647" s="324"/>
      <c r="AS647" s="324"/>
      <c r="AT647" s="324"/>
      <c r="AU647" s="324"/>
      <c r="AV647" s="324"/>
      <c r="AW647" s="324"/>
      <c r="AX647" s="324"/>
      <c r="AY647" s="324"/>
      <c r="AZ647" s="324"/>
      <c r="BA647" s="324"/>
      <c r="BB647" s="324"/>
      <c r="BC647" s="324"/>
      <c r="BD647" s="324"/>
      <c r="BE647" s="324"/>
      <c r="BF647" s="324"/>
      <c r="BG647" s="324"/>
      <c r="BH647" s="324"/>
      <c r="BI647" s="324"/>
      <c r="BJ647" s="324"/>
      <c r="BK647" s="324"/>
      <c r="BL647" s="324"/>
      <c r="BM647" s="324"/>
      <c r="BN647" s="324"/>
      <c r="BO647" s="324"/>
      <c r="BP647" s="324"/>
      <c r="BQ647" s="324"/>
      <c r="BR647" s="324"/>
      <c r="BS647" s="324"/>
      <c r="BT647" s="324"/>
      <c r="BU647" s="324"/>
      <c r="BV647" s="324"/>
      <c r="BW647" s="324"/>
      <c r="BX647" s="324"/>
      <c r="BY647" s="324"/>
      <c r="BZ647" s="324"/>
      <c r="CA647" s="324"/>
      <c r="CB647" s="324"/>
      <c r="CC647" s="324"/>
      <c r="CD647" s="324"/>
      <c r="CE647" s="324"/>
      <c r="CF647" s="324"/>
      <c r="CG647" s="324"/>
      <c r="CH647" s="324"/>
      <c r="CI647" s="324"/>
      <c r="CJ647" s="324"/>
      <c r="CK647" s="324"/>
    </row>
    <row r="648" spans="1:89" hidden="1" x14ac:dyDescent="0.25">
      <c r="A648" s="35" t="s">
        <v>96</v>
      </c>
      <c r="B648" s="438">
        <v>340</v>
      </c>
      <c r="C648" s="93">
        <v>260</v>
      </c>
      <c r="D648" s="439">
        <v>8.9</v>
      </c>
      <c r="E648" s="93">
        <f>ROUND(F648/B648,0)</f>
        <v>7</v>
      </c>
      <c r="F648" s="93">
        <f>ROUND(C648*D648,0)</f>
        <v>2314</v>
      </c>
      <c r="G648" s="324"/>
      <c r="H648" s="324"/>
      <c r="I648" s="324"/>
      <c r="J648" s="324"/>
      <c r="K648" s="324"/>
      <c r="L648" s="324"/>
      <c r="M648" s="324"/>
      <c r="N648" s="324"/>
      <c r="O648" s="324"/>
      <c r="P648" s="324"/>
      <c r="Q648" s="324"/>
      <c r="R648" s="324"/>
      <c r="S648" s="324"/>
      <c r="T648" s="324"/>
      <c r="U648" s="324"/>
      <c r="V648" s="324"/>
      <c r="W648" s="324"/>
      <c r="X648" s="324"/>
      <c r="Y648" s="324"/>
      <c r="Z648" s="324"/>
      <c r="AA648" s="324"/>
      <c r="AB648" s="324"/>
      <c r="AC648" s="324"/>
      <c r="AD648" s="324"/>
      <c r="AE648" s="324"/>
      <c r="AF648" s="324"/>
      <c r="AG648" s="324"/>
      <c r="AH648" s="324"/>
      <c r="AI648" s="324"/>
      <c r="AJ648" s="324"/>
      <c r="AK648" s="324"/>
      <c r="AL648" s="324"/>
      <c r="AM648" s="324"/>
      <c r="AN648" s="324"/>
      <c r="AO648" s="324"/>
      <c r="AP648" s="324"/>
      <c r="AQ648" s="324"/>
      <c r="AR648" s="324"/>
      <c r="AS648" s="324"/>
      <c r="AT648" s="324"/>
      <c r="AU648" s="324"/>
      <c r="AV648" s="324"/>
      <c r="AW648" s="324"/>
      <c r="AX648" s="324"/>
      <c r="AY648" s="324"/>
      <c r="AZ648" s="324"/>
      <c r="BA648" s="324"/>
      <c r="BB648" s="324"/>
      <c r="BC648" s="324"/>
      <c r="BD648" s="324"/>
      <c r="BE648" s="324"/>
      <c r="BF648" s="324"/>
      <c r="BG648" s="324"/>
      <c r="BH648" s="324"/>
      <c r="BI648" s="324"/>
      <c r="BJ648" s="324"/>
      <c r="BK648" s="324"/>
      <c r="BL648" s="324"/>
      <c r="BM648" s="324"/>
      <c r="BN648" s="324"/>
      <c r="BO648" s="324"/>
      <c r="BP648" s="324"/>
      <c r="BQ648" s="324"/>
      <c r="BR648" s="324"/>
      <c r="BS648" s="324"/>
      <c r="BT648" s="324"/>
      <c r="BU648" s="324"/>
      <c r="BV648" s="324"/>
      <c r="BW648" s="324"/>
      <c r="BX648" s="324"/>
      <c r="BY648" s="324"/>
      <c r="BZ648" s="324"/>
      <c r="CA648" s="324"/>
      <c r="CB648" s="324"/>
      <c r="CC648" s="324"/>
      <c r="CD648" s="324"/>
      <c r="CE648" s="324"/>
      <c r="CF648" s="324"/>
      <c r="CG648" s="324"/>
      <c r="CH648" s="324"/>
      <c r="CI648" s="324"/>
      <c r="CJ648" s="324"/>
      <c r="CK648" s="324"/>
    </row>
    <row r="649" spans="1:89" hidden="1" x14ac:dyDescent="0.25">
      <c r="A649" s="35" t="s">
        <v>60</v>
      </c>
      <c r="B649" s="438">
        <v>340</v>
      </c>
      <c r="C649" s="93">
        <v>140</v>
      </c>
      <c r="D649" s="439">
        <v>6.1</v>
      </c>
      <c r="E649" s="93">
        <f>ROUND(F649/B649,0)</f>
        <v>3</v>
      </c>
      <c r="F649" s="93">
        <f>ROUND(C649*D649,0)</f>
        <v>854</v>
      </c>
      <c r="G649" s="324"/>
      <c r="H649" s="324"/>
      <c r="I649" s="324"/>
      <c r="J649" s="324"/>
      <c r="K649" s="324"/>
      <c r="L649" s="324"/>
      <c r="M649" s="324"/>
      <c r="N649" s="324"/>
      <c r="O649" s="324"/>
      <c r="P649" s="324"/>
      <c r="Q649" s="324"/>
      <c r="R649" s="324"/>
      <c r="S649" s="324"/>
      <c r="T649" s="324"/>
      <c r="U649" s="324"/>
      <c r="V649" s="324"/>
      <c r="W649" s="324"/>
      <c r="X649" s="324"/>
      <c r="Y649" s="324"/>
      <c r="Z649" s="324"/>
      <c r="AA649" s="324"/>
      <c r="AB649" s="324"/>
      <c r="AC649" s="324"/>
      <c r="AD649" s="324"/>
      <c r="AE649" s="324"/>
      <c r="AF649" s="324"/>
      <c r="AG649" s="324"/>
      <c r="AH649" s="324"/>
      <c r="AI649" s="324"/>
      <c r="AJ649" s="324"/>
      <c r="AK649" s="324"/>
      <c r="AL649" s="324"/>
      <c r="AM649" s="324"/>
      <c r="AN649" s="324"/>
      <c r="AO649" s="324"/>
      <c r="AP649" s="324"/>
      <c r="AQ649" s="324"/>
      <c r="AR649" s="324"/>
      <c r="AS649" s="324"/>
      <c r="AT649" s="324"/>
      <c r="AU649" s="324"/>
      <c r="AV649" s="324"/>
      <c r="AW649" s="324"/>
      <c r="AX649" s="324"/>
      <c r="AY649" s="324"/>
      <c r="AZ649" s="324"/>
      <c r="BA649" s="324"/>
      <c r="BB649" s="324"/>
      <c r="BC649" s="324"/>
      <c r="BD649" s="324"/>
      <c r="BE649" s="324"/>
      <c r="BF649" s="324"/>
      <c r="BG649" s="324"/>
      <c r="BH649" s="324"/>
      <c r="BI649" s="324"/>
      <c r="BJ649" s="324"/>
      <c r="BK649" s="324"/>
      <c r="BL649" s="324"/>
      <c r="BM649" s="324"/>
      <c r="BN649" s="324"/>
      <c r="BO649" s="324"/>
      <c r="BP649" s="324"/>
      <c r="BQ649" s="324"/>
      <c r="BR649" s="324"/>
      <c r="BS649" s="324"/>
      <c r="BT649" s="324"/>
      <c r="BU649" s="324"/>
      <c r="BV649" s="324"/>
      <c r="BW649" s="324"/>
      <c r="BX649" s="324"/>
      <c r="BY649" s="324"/>
      <c r="BZ649" s="324"/>
      <c r="CA649" s="324"/>
      <c r="CB649" s="324"/>
      <c r="CC649" s="324"/>
      <c r="CD649" s="324"/>
      <c r="CE649" s="324"/>
      <c r="CF649" s="324"/>
      <c r="CG649" s="324"/>
      <c r="CH649" s="324"/>
      <c r="CI649" s="324"/>
      <c r="CJ649" s="324"/>
      <c r="CK649" s="324"/>
    </row>
    <row r="650" spans="1:89" hidden="1" x14ac:dyDescent="0.25">
      <c r="A650" s="285" t="s">
        <v>6</v>
      </c>
      <c r="B650" s="51"/>
      <c r="C650" s="78">
        <v>1200</v>
      </c>
      <c r="D650" s="470">
        <f>F650/C650</f>
        <v>9.8566666666666674</v>
      </c>
      <c r="E650" s="78">
        <f>SUM(E646:E649)</f>
        <v>35</v>
      </c>
      <c r="F650" s="78">
        <f>SUM(F646:F649)</f>
        <v>11828</v>
      </c>
      <c r="G650" s="324"/>
      <c r="H650" s="324"/>
      <c r="I650" s="324"/>
      <c r="J650" s="324"/>
      <c r="K650" s="324"/>
      <c r="L650" s="324"/>
      <c r="M650" s="324"/>
      <c r="N650" s="324"/>
      <c r="O650" s="324"/>
      <c r="P650" s="324"/>
      <c r="Q650" s="324"/>
      <c r="R650" s="324"/>
      <c r="S650" s="324"/>
      <c r="T650" s="324"/>
      <c r="U650" s="324"/>
      <c r="V650" s="324"/>
      <c r="W650" s="324"/>
      <c r="X650" s="324"/>
      <c r="Y650" s="324"/>
      <c r="Z650" s="324"/>
      <c r="AA650" s="324"/>
      <c r="AB650" s="324"/>
      <c r="AC650" s="324"/>
      <c r="AD650" s="324"/>
      <c r="AE650" s="324"/>
      <c r="AF650" s="324"/>
      <c r="AG650" s="324"/>
      <c r="AH650" s="324"/>
      <c r="AI650" s="324"/>
      <c r="AJ650" s="324"/>
      <c r="AK650" s="324"/>
      <c r="AL650" s="324"/>
      <c r="AM650" s="324"/>
      <c r="AN650" s="324"/>
      <c r="AO650" s="324"/>
      <c r="AP650" s="324"/>
      <c r="AQ650" s="324"/>
      <c r="AR650" s="324"/>
      <c r="AS650" s="324"/>
      <c r="AT650" s="324"/>
      <c r="AU650" s="324"/>
      <c r="AV650" s="324"/>
      <c r="AW650" s="324"/>
      <c r="AX650" s="324"/>
      <c r="AY650" s="324"/>
      <c r="AZ650" s="324"/>
      <c r="BA650" s="324"/>
      <c r="BB650" s="324"/>
      <c r="BC650" s="324"/>
      <c r="BD650" s="324"/>
      <c r="BE650" s="324"/>
      <c r="BF650" s="324"/>
      <c r="BG650" s="324"/>
      <c r="BH650" s="324"/>
      <c r="BI650" s="324"/>
      <c r="BJ650" s="324"/>
      <c r="BK650" s="324"/>
      <c r="BL650" s="324"/>
      <c r="BM650" s="324"/>
      <c r="BN650" s="324"/>
      <c r="BO650" s="324"/>
      <c r="BP650" s="324"/>
      <c r="BQ650" s="324"/>
      <c r="BR650" s="324"/>
      <c r="BS650" s="324"/>
      <c r="BT650" s="324"/>
      <c r="BU650" s="324"/>
      <c r="BV650" s="324"/>
      <c r="BW650" s="324"/>
      <c r="BX650" s="324"/>
      <c r="BY650" s="324"/>
      <c r="BZ650" s="324"/>
      <c r="CA650" s="324"/>
      <c r="CB650" s="324"/>
      <c r="CC650" s="324"/>
      <c r="CD650" s="324"/>
      <c r="CE650" s="324"/>
      <c r="CF650" s="324"/>
      <c r="CG650" s="324"/>
      <c r="CH650" s="324"/>
      <c r="CI650" s="324"/>
      <c r="CJ650" s="324"/>
      <c r="CK650" s="324"/>
    </row>
    <row r="651" spans="1:89" s="324" customFormat="1" hidden="1" x14ac:dyDescent="0.25">
      <c r="A651" s="15" t="s">
        <v>199</v>
      </c>
      <c r="B651" s="51"/>
      <c r="C651" s="93"/>
      <c r="D651" s="93"/>
      <c r="E651" s="93"/>
      <c r="F651" s="93"/>
    </row>
    <row r="652" spans="1:89" s="324" customFormat="1" hidden="1" x14ac:dyDescent="0.25">
      <c r="A652" s="16" t="s">
        <v>146</v>
      </c>
      <c r="B652" s="123"/>
      <c r="C652" s="93">
        <f>C653+C654+C655+C656</f>
        <v>9841</v>
      </c>
      <c r="D652" s="93"/>
      <c r="E652" s="93"/>
      <c r="F652" s="93"/>
    </row>
    <row r="653" spans="1:89" hidden="1" x14ac:dyDescent="0.25">
      <c r="A653" s="16" t="s">
        <v>192</v>
      </c>
      <c r="B653" s="6"/>
      <c r="C653" s="93"/>
      <c r="D653" s="93"/>
      <c r="E653" s="93"/>
      <c r="F653" s="93"/>
      <c r="G653" s="324"/>
      <c r="H653" s="324"/>
      <c r="I653" s="324"/>
      <c r="J653" s="324"/>
      <c r="K653" s="324"/>
      <c r="L653" s="324"/>
      <c r="M653" s="324"/>
      <c r="N653" s="324"/>
      <c r="O653" s="324"/>
      <c r="P653" s="324"/>
      <c r="Q653" s="324"/>
      <c r="R653" s="324"/>
      <c r="S653" s="324"/>
      <c r="T653" s="324"/>
      <c r="U653" s="324"/>
      <c r="V653" s="324"/>
      <c r="W653" s="324"/>
      <c r="X653" s="324"/>
      <c r="Y653" s="324"/>
      <c r="Z653" s="324"/>
      <c r="AA653" s="324"/>
      <c r="AB653" s="324"/>
      <c r="AC653" s="324"/>
      <c r="AD653" s="324"/>
      <c r="AE653" s="324"/>
      <c r="AF653" s="324"/>
      <c r="AG653" s="324"/>
      <c r="AH653" s="324"/>
      <c r="AI653" s="324"/>
      <c r="AJ653" s="324"/>
      <c r="AK653" s="324"/>
      <c r="AL653" s="324"/>
      <c r="AM653" s="324"/>
      <c r="AN653" s="324"/>
      <c r="AO653" s="324"/>
      <c r="AP653" s="324"/>
      <c r="AQ653" s="324"/>
      <c r="AR653" s="324"/>
      <c r="AS653" s="324"/>
      <c r="AT653" s="324"/>
      <c r="AU653" s="324"/>
      <c r="AV653" s="324"/>
      <c r="AW653" s="324"/>
      <c r="AX653" s="324"/>
      <c r="AY653" s="324"/>
      <c r="AZ653" s="324"/>
      <c r="BA653" s="324"/>
      <c r="BB653" s="324"/>
      <c r="BC653" s="324"/>
      <c r="BD653" s="324"/>
      <c r="BE653" s="324"/>
      <c r="BF653" s="324"/>
      <c r="BG653" s="324"/>
      <c r="BH653" s="324"/>
      <c r="BI653" s="324"/>
      <c r="BJ653" s="324"/>
      <c r="BK653" s="324"/>
      <c r="BL653" s="324"/>
      <c r="BM653" s="324"/>
      <c r="BN653" s="324"/>
      <c r="BO653" s="324"/>
      <c r="BP653" s="324"/>
      <c r="BQ653" s="324"/>
      <c r="BR653" s="324"/>
      <c r="BS653" s="324"/>
      <c r="BT653" s="324"/>
      <c r="BU653" s="324"/>
      <c r="BV653" s="324"/>
      <c r="BW653" s="324"/>
      <c r="BX653" s="324"/>
      <c r="BY653" s="324"/>
      <c r="BZ653" s="324"/>
      <c r="CA653" s="324"/>
      <c r="CB653" s="324"/>
      <c r="CC653" s="324"/>
      <c r="CD653" s="324"/>
      <c r="CE653" s="324"/>
      <c r="CF653" s="324"/>
      <c r="CG653" s="324"/>
      <c r="CH653" s="324"/>
      <c r="CI653" s="324"/>
      <c r="CJ653" s="324"/>
      <c r="CK653" s="324"/>
    </row>
    <row r="654" spans="1:89" ht="30" hidden="1" x14ac:dyDescent="0.25">
      <c r="A654" s="16" t="s">
        <v>227</v>
      </c>
      <c r="B654" s="6"/>
      <c r="C654" s="93">
        <v>1000</v>
      </c>
      <c r="D654" s="93"/>
      <c r="E654" s="93"/>
      <c r="F654" s="93"/>
      <c r="G654" s="324"/>
      <c r="H654" s="324"/>
      <c r="I654" s="324"/>
      <c r="J654" s="324"/>
      <c r="K654" s="324"/>
      <c r="L654" s="324"/>
      <c r="M654" s="324"/>
      <c r="N654" s="324"/>
      <c r="O654" s="324"/>
      <c r="P654" s="324"/>
      <c r="Q654" s="324"/>
      <c r="R654" s="324"/>
      <c r="S654" s="324"/>
      <c r="T654" s="324"/>
      <c r="U654" s="324"/>
      <c r="V654" s="324"/>
      <c r="W654" s="324"/>
      <c r="X654" s="324"/>
      <c r="Y654" s="324"/>
      <c r="Z654" s="324"/>
      <c r="AA654" s="324"/>
      <c r="AB654" s="324"/>
      <c r="AC654" s="324"/>
      <c r="AD654" s="324"/>
      <c r="AE654" s="324"/>
      <c r="AF654" s="324"/>
      <c r="AG654" s="324"/>
      <c r="AH654" s="324"/>
      <c r="AI654" s="324"/>
      <c r="AJ654" s="324"/>
      <c r="AK654" s="324"/>
      <c r="AL654" s="324"/>
      <c r="AM654" s="324"/>
      <c r="AN654" s="324"/>
      <c r="AO654" s="324"/>
      <c r="AP654" s="324"/>
      <c r="AQ654" s="324"/>
      <c r="AR654" s="324"/>
      <c r="AS654" s="324"/>
      <c r="AT654" s="324"/>
      <c r="AU654" s="324"/>
      <c r="AV654" s="324"/>
      <c r="AW654" s="324"/>
      <c r="AX654" s="324"/>
      <c r="AY654" s="324"/>
      <c r="AZ654" s="324"/>
      <c r="BA654" s="324"/>
      <c r="BB654" s="324"/>
      <c r="BC654" s="324"/>
      <c r="BD654" s="324"/>
      <c r="BE654" s="324"/>
      <c r="BF654" s="324"/>
      <c r="BG654" s="324"/>
      <c r="BH654" s="324"/>
      <c r="BI654" s="324"/>
      <c r="BJ654" s="324"/>
      <c r="BK654" s="324"/>
      <c r="BL654" s="324"/>
      <c r="BM654" s="324"/>
      <c r="BN654" s="324"/>
      <c r="BO654" s="324"/>
      <c r="BP654" s="324"/>
      <c r="BQ654" s="324"/>
      <c r="BR654" s="324"/>
      <c r="BS654" s="324"/>
      <c r="BT654" s="324"/>
      <c r="BU654" s="324"/>
      <c r="BV654" s="324"/>
      <c r="BW654" s="324"/>
      <c r="BX654" s="324"/>
      <c r="BY654" s="324"/>
      <c r="BZ654" s="324"/>
      <c r="CA654" s="324"/>
      <c r="CB654" s="324"/>
      <c r="CC654" s="324"/>
      <c r="CD654" s="324"/>
      <c r="CE654" s="324"/>
      <c r="CF654" s="324"/>
      <c r="CG654" s="324"/>
      <c r="CH654" s="324"/>
      <c r="CI654" s="324"/>
      <c r="CJ654" s="324"/>
      <c r="CK654" s="324"/>
    </row>
    <row r="655" spans="1:89" ht="30" hidden="1" x14ac:dyDescent="0.25">
      <c r="A655" s="16" t="s">
        <v>228</v>
      </c>
      <c r="B655" s="6"/>
      <c r="C655" s="93">
        <v>35</v>
      </c>
      <c r="D655" s="93"/>
      <c r="E655" s="93"/>
      <c r="F655" s="93"/>
      <c r="G655" s="324"/>
      <c r="H655" s="324"/>
      <c r="I655" s="324"/>
      <c r="J655" s="324"/>
      <c r="K655" s="324"/>
      <c r="L655" s="324"/>
      <c r="M655" s="324"/>
      <c r="N655" s="324"/>
      <c r="O655" s="324"/>
      <c r="P655" s="324"/>
      <c r="Q655" s="324"/>
      <c r="R655" s="324"/>
      <c r="S655" s="324"/>
      <c r="T655" s="324"/>
      <c r="U655" s="324"/>
      <c r="V655" s="324"/>
      <c r="W655" s="324"/>
      <c r="X655" s="324"/>
      <c r="Y655" s="324"/>
      <c r="Z655" s="324"/>
      <c r="AA655" s="324"/>
      <c r="AB655" s="324"/>
      <c r="AC655" s="324"/>
      <c r="AD655" s="324"/>
      <c r="AE655" s="324"/>
      <c r="AF655" s="324"/>
      <c r="AG655" s="324"/>
      <c r="AH655" s="324"/>
      <c r="AI655" s="324"/>
      <c r="AJ655" s="324"/>
      <c r="AK655" s="324"/>
      <c r="AL655" s="324"/>
      <c r="AM655" s="324"/>
      <c r="AN655" s="324"/>
      <c r="AO655" s="324"/>
      <c r="AP655" s="324"/>
      <c r="AQ655" s="324"/>
      <c r="AR655" s="324"/>
      <c r="AS655" s="324"/>
      <c r="AT655" s="324"/>
      <c r="AU655" s="324"/>
      <c r="AV655" s="324"/>
      <c r="AW655" s="324"/>
      <c r="AX655" s="324"/>
      <c r="AY655" s="324"/>
      <c r="AZ655" s="324"/>
      <c r="BA655" s="324"/>
      <c r="BB655" s="324"/>
      <c r="BC655" s="324"/>
      <c r="BD655" s="324"/>
      <c r="BE655" s="324"/>
      <c r="BF655" s="324"/>
      <c r="BG655" s="324"/>
      <c r="BH655" s="324"/>
      <c r="BI655" s="324"/>
      <c r="BJ655" s="324"/>
      <c r="BK655" s="324"/>
      <c r="BL655" s="324"/>
      <c r="BM655" s="324"/>
      <c r="BN655" s="324"/>
      <c r="BO655" s="324"/>
      <c r="BP655" s="324"/>
      <c r="BQ655" s="324"/>
      <c r="BR655" s="324"/>
      <c r="BS655" s="324"/>
      <c r="BT655" s="324"/>
      <c r="BU655" s="324"/>
      <c r="BV655" s="324"/>
      <c r="BW655" s="324"/>
      <c r="BX655" s="324"/>
      <c r="BY655" s="324"/>
      <c r="BZ655" s="324"/>
      <c r="CA655" s="324"/>
      <c r="CB655" s="324"/>
      <c r="CC655" s="324"/>
      <c r="CD655" s="324"/>
      <c r="CE655" s="324"/>
      <c r="CF655" s="324"/>
      <c r="CG655" s="324"/>
      <c r="CH655" s="324"/>
      <c r="CI655" s="324"/>
      <c r="CJ655" s="324"/>
      <c r="CK655" s="324"/>
    </row>
    <row r="656" spans="1:89" hidden="1" x14ac:dyDescent="0.25">
      <c r="A656" s="16" t="s">
        <v>229</v>
      </c>
      <c r="B656" s="6"/>
      <c r="C656" s="93">
        <v>8806</v>
      </c>
      <c r="D656" s="93"/>
      <c r="E656" s="93"/>
      <c r="F656" s="93"/>
      <c r="G656" s="324"/>
      <c r="H656" s="324"/>
      <c r="I656" s="324"/>
      <c r="J656" s="324"/>
      <c r="K656" s="324"/>
      <c r="L656" s="324"/>
      <c r="M656" s="324"/>
      <c r="N656" s="324"/>
      <c r="O656" s="324"/>
      <c r="P656" s="324"/>
      <c r="Q656" s="324"/>
      <c r="R656" s="324"/>
      <c r="S656" s="324"/>
      <c r="T656" s="324"/>
      <c r="U656" s="324"/>
      <c r="V656" s="324"/>
      <c r="W656" s="324"/>
      <c r="X656" s="324"/>
      <c r="Y656" s="324"/>
      <c r="Z656" s="324"/>
      <c r="AA656" s="324"/>
      <c r="AB656" s="324"/>
      <c r="AC656" s="324"/>
      <c r="AD656" s="324"/>
      <c r="AE656" s="324"/>
      <c r="AF656" s="324"/>
      <c r="AG656" s="324"/>
      <c r="AH656" s="324"/>
      <c r="AI656" s="324"/>
      <c r="AJ656" s="324"/>
      <c r="AK656" s="324"/>
      <c r="AL656" s="324"/>
      <c r="AM656" s="324"/>
      <c r="AN656" s="324"/>
      <c r="AO656" s="324"/>
      <c r="AP656" s="324"/>
      <c r="AQ656" s="324"/>
      <c r="AR656" s="324"/>
      <c r="AS656" s="324"/>
      <c r="AT656" s="324"/>
      <c r="AU656" s="324"/>
      <c r="AV656" s="324"/>
      <c r="AW656" s="324"/>
      <c r="AX656" s="324"/>
      <c r="AY656" s="324"/>
      <c r="AZ656" s="324"/>
      <c r="BA656" s="324"/>
      <c r="BB656" s="324"/>
      <c r="BC656" s="324"/>
      <c r="BD656" s="324"/>
      <c r="BE656" s="324"/>
      <c r="BF656" s="324"/>
      <c r="BG656" s="324"/>
      <c r="BH656" s="324"/>
      <c r="BI656" s="324"/>
      <c r="BJ656" s="324"/>
      <c r="BK656" s="324"/>
      <c r="BL656" s="324"/>
      <c r="BM656" s="324"/>
      <c r="BN656" s="324"/>
      <c r="BO656" s="324"/>
      <c r="BP656" s="324"/>
      <c r="BQ656" s="324"/>
      <c r="BR656" s="324"/>
      <c r="BS656" s="324"/>
      <c r="BT656" s="324"/>
      <c r="BU656" s="324"/>
      <c r="BV656" s="324"/>
      <c r="BW656" s="324"/>
      <c r="BX656" s="324"/>
      <c r="BY656" s="324"/>
      <c r="BZ656" s="324"/>
      <c r="CA656" s="324"/>
      <c r="CB656" s="324"/>
      <c r="CC656" s="324"/>
      <c r="CD656" s="324"/>
      <c r="CE656" s="324"/>
      <c r="CF656" s="324"/>
      <c r="CG656" s="324"/>
      <c r="CH656" s="324"/>
      <c r="CI656" s="324"/>
      <c r="CJ656" s="324"/>
      <c r="CK656" s="324"/>
    </row>
    <row r="657" spans="1:89" hidden="1" x14ac:dyDescent="0.25">
      <c r="A657" s="24" t="s">
        <v>144</v>
      </c>
      <c r="B657" s="6"/>
      <c r="C657" s="93">
        <v>27313</v>
      </c>
      <c r="D657" s="93"/>
      <c r="E657" s="93"/>
      <c r="F657" s="93"/>
      <c r="G657" s="324"/>
      <c r="H657" s="324"/>
      <c r="I657" s="324"/>
      <c r="J657" s="324"/>
      <c r="K657" s="324"/>
      <c r="L657" s="324"/>
      <c r="M657" s="324"/>
      <c r="N657" s="324"/>
      <c r="O657" s="324"/>
      <c r="P657" s="324"/>
      <c r="Q657" s="324"/>
      <c r="R657" s="324"/>
      <c r="S657" s="324"/>
      <c r="T657" s="324"/>
      <c r="U657" s="324"/>
      <c r="V657" s="324"/>
      <c r="W657" s="324"/>
      <c r="X657" s="324"/>
      <c r="Y657" s="324"/>
      <c r="Z657" s="324"/>
      <c r="AA657" s="324"/>
      <c r="AB657" s="324"/>
      <c r="AC657" s="324"/>
      <c r="AD657" s="324"/>
      <c r="AE657" s="324"/>
      <c r="AF657" s="324"/>
      <c r="AG657" s="324"/>
      <c r="AH657" s="324"/>
      <c r="AI657" s="324"/>
      <c r="AJ657" s="324"/>
      <c r="AK657" s="324"/>
      <c r="AL657" s="324"/>
      <c r="AM657" s="324"/>
      <c r="AN657" s="324"/>
      <c r="AO657" s="324"/>
      <c r="AP657" s="324"/>
      <c r="AQ657" s="324"/>
      <c r="AR657" s="324"/>
      <c r="AS657" s="324"/>
      <c r="AT657" s="324"/>
      <c r="AU657" s="324"/>
      <c r="AV657" s="324"/>
      <c r="AW657" s="324"/>
      <c r="AX657" s="324"/>
      <c r="AY657" s="324"/>
      <c r="AZ657" s="324"/>
      <c r="BA657" s="324"/>
      <c r="BB657" s="324"/>
      <c r="BC657" s="324"/>
      <c r="BD657" s="324"/>
      <c r="BE657" s="324"/>
      <c r="BF657" s="324"/>
      <c r="BG657" s="324"/>
      <c r="BH657" s="324"/>
      <c r="BI657" s="324"/>
      <c r="BJ657" s="324"/>
      <c r="BK657" s="324"/>
      <c r="BL657" s="324"/>
      <c r="BM657" s="324"/>
      <c r="BN657" s="324"/>
      <c r="BO657" s="324"/>
      <c r="BP657" s="324"/>
      <c r="BQ657" s="324"/>
      <c r="BR657" s="324"/>
      <c r="BS657" s="324"/>
      <c r="BT657" s="324"/>
      <c r="BU657" s="324"/>
      <c r="BV657" s="324"/>
      <c r="BW657" s="324"/>
      <c r="BX657" s="324"/>
      <c r="BY657" s="324"/>
      <c r="BZ657" s="324"/>
      <c r="CA657" s="324"/>
      <c r="CB657" s="324"/>
      <c r="CC657" s="324"/>
      <c r="CD657" s="324"/>
      <c r="CE657" s="324"/>
      <c r="CF657" s="324"/>
      <c r="CG657" s="324"/>
      <c r="CH657" s="324"/>
      <c r="CI657" s="324"/>
      <c r="CJ657" s="324"/>
      <c r="CK657" s="324"/>
    </row>
    <row r="658" spans="1:89" hidden="1" x14ac:dyDescent="0.25">
      <c r="A658" s="152" t="s">
        <v>191</v>
      </c>
      <c r="B658" s="6"/>
      <c r="C658" s="93">
        <v>17280</v>
      </c>
      <c r="D658" s="93"/>
      <c r="E658" s="93"/>
      <c r="F658" s="93"/>
      <c r="G658" s="324"/>
      <c r="H658" s="324"/>
      <c r="I658" s="324"/>
      <c r="J658" s="324"/>
      <c r="K658" s="324"/>
      <c r="L658" s="324"/>
      <c r="M658" s="324"/>
      <c r="N658" s="324"/>
      <c r="O658" s="324"/>
      <c r="P658" s="324"/>
      <c r="Q658" s="324"/>
      <c r="R658" s="324"/>
      <c r="S658" s="324"/>
      <c r="T658" s="324"/>
      <c r="U658" s="324"/>
      <c r="V658" s="324"/>
      <c r="W658" s="324"/>
      <c r="X658" s="324"/>
      <c r="Y658" s="324"/>
      <c r="Z658" s="324"/>
      <c r="AA658" s="324"/>
      <c r="AB658" s="324"/>
      <c r="AC658" s="324"/>
      <c r="AD658" s="324"/>
      <c r="AE658" s="324"/>
      <c r="AF658" s="324"/>
      <c r="AG658" s="324"/>
      <c r="AH658" s="324"/>
      <c r="AI658" s="324"/>
      <c r="AJ658" s="324"/>
      <c r="AK658" s="324"/>
      <c r="AL658" s="324"/>
      <c r="AM658" s="324"/>
      <c r="AN658" s="324"/>
      <c r="AO658" s="324"/>
      <c r="AP658" s="324"/>
      <c r="AQ658" s="324"/>
      <c r="AR658" s="324"/>
      <c r="AS658" s="324"/>
      <c r="AT658" s="324"/>
      <c r="AU658" s="324"/>
      <c r="AV658" s="324"/>
      <c r="AW658" s="324"/>
      <c r="AX658" s="324"/>
      <c r="AY658" s="324"/>
      <c r="AZ658" s="324"/>
      <c r="BA658" s="324"/>
      <c r="BB658" s="324"/>
      <c r="BC658" s="324"/>
      <c r="BD658" s="324"/>
      <c r="BE658" s="324"/>
      <c r="BF658" s="324"/>
      <c r="BG658" s="324"/>
      <c r="BH658" s="324"/>
      <c r="BI658" s="324"/>
      <c r="BJ658" s="324"/>
      <c r="BK658" s="324"/>
      <c r="BL658" s="324"/>
      <c r="BM658" s="324"/>
      <c r="BN658" s="324"/>
      <c r="BO658" s="324"/>
      <c r="BP658" s="324"/>
      <c r="BQ658" s="324"/>
      <c r="BR658" s="324"/>
      <c r="BS658" s="324"/>
      <c r="BT658" s="324"/>
      <c r="BU658" s="324"/>
      <c r="BV658" s="324"/>
      <c r="BW658" s="324"/>
      <c r="BX658" s="324"/>
      <c r="BY658" s="324"/>
      <c r="BZ658" s="324"/>
      <c r="CA658" s="324"/>
      <c r="CB658" s="324"/>
      <c r="CC658" s="324"/>
      <c r="CD658" s="324"/>
      <c r="CE658" s="324"/>
      <c r="CF658" s="324"/>
      <c r="CG658" s="324"/>
      <c r="CH658" s="324"/>
      <c r="CI658" s="324"/>
      <c r="CJ658" s="324"/>
      <c r="CK658" s="324"/>
    </row>
    <row r="659" spans="1:89" hidden="1" x14ac:dyDescent="0.25">
      <c r="A659" s="17" t="s">
        <v>165</v>
      </c>
      <c r="B659" s="6"/>
      <c r="C659" s="78">
        <f>C652+ROUND(C657*3.2,0)</f>
        <v>97243</v>
      </c>
      <c r="D659" s="93"/>
      <c r="E659" s="93"/>
      <c r="F659" s="93"/>
      <c r="G659" s="324"/>
      <c r="H659" s="324"/>
      <c r="I659" s="324"/>
      <c r="J659" s="324"/>
      <c r="K659" s="324"/>
      <c r="L659" s="324"/>
      <c r="M659" s="324"/>
      <c r="N659" s="324"/>
      <c r="O659" s="324"/>
      <c r="P659" s="324"/>
      <c r="Q659" s="324"/>
      <c r="R659" s="324"/>
      <c r="S659" s="324"/>
      <c r="T659" s="324"/>
      <c r="U659" s="324"/>
      <c r="V659" s="324"/>
      <c r="W659" s="324"/>
      <c r="X659" s="324"/>
      <c r="Y659" s="324"/>
      <c r="Z659" s="324"/>
      <c r="AA659" s="324"/>
      <c r="AB659" s="324"/>
      <c r="AC659" s="324"/>
      <c r="AD659" s="324"/>
      <c r="AE659" s="324"/>
      <c r="AF659" s="324"/>
      <c r="AG659" s="324"/>
      <c r="AH659" s="324"/>
      <c r="AI659" s="324"/>
      <c r="AJ659" s="324"/>
      <c r="AK659" s="324"/>
      <c r="AL659" s="324"/>
      <c r="AM659" s="324"/>
      <c r="AN659" s="324"/>
      <c r="AO659" s="324"/>
      <c r="AP659" s="324"/>
      <c r="AQ659" s="324"/>
      <c r="AR659" s="324"/>
      <c r="AS659" s="324"/>
      <c r="AT659" s="324"/>
      <c r="AU659" s="324"/>
      <c r="AV659" s="324"/>
      <c r="AW659" s="324"/>
      <c r="AX659" s="324"/>
      <c r="AY659" s="324"/>
      <c r="AZ659" s="324"/>
      <c r="BA659" s="324"/>
      <c r="BB659" s="324"/>
      <c r="BC659" s="324"/>
      <c r="BD659" s="324"/>
      <c r="BE659" s="324"/>
      <c r="BF659" s="324"/>
      <c r="BG659" s="324"/>
      <c r="BH659" s="324"/>
      <c r="BI659" s="324"/>
      <c r="BJ659" s="324"/>
      <c r="BK659" s="324"/>
      <c r="BL659" s="324"/>
      <c r="BM659" s="324"/>
      <c r="BN659" s="324"/>
      <c r="BO659" s="324"/>
      <c r="BP659" s="324"/>
      <c r="BQ659" s="324"/>
      <c r="BR659" s="324"/>
      <c r="BS659" s="324"/>
      <c r="BT659" s="324"/>
      <c r="BU659" s="324"/>
      <c r="BV659" s="324"/>
      <c r="BW659" s="324"/>
      <c r="BX659" s="324"/>
      <c r="BY659" s="324"/>
      <c r="BZ659" s="324"/>
      <c r="CA659" s="324"/>
      <c r="CB659" s="324"/>
      <c r="CC659" s="324"/>
      <c r="CD659" s="324"/>
      <c r="CE659" s="324"/>
      <c r="CF659" s="324"/>
      <c r="CG659" s="324"/>
      <c r="CH659" s="324"/>
      <c r="CI659" s="324"/>
      <c r="CJ659" s="324"/>
      <c r="CK659" s="324"/>
    </row>
    <row r="660" spans="1:89" hidden="1" x14ac:dyDescent="0.25">
      <c r="A660" s="15" t="s">
        <v>198</v>
      </c>
      <c r="B660" s="6"/>
      <c r="C660" s="93"/>
      <c r="D660" s="93"/>
      <c r="E660" s="93"/>
      <c r="F660" s="93"/>
      <c r="G660" s="324"/>
      <c r="H660" s="324"/>
      <c r="I660" s="324"/>
      <c r="J660" s="324"/>
      <c r="K660" s="324"/>
      <c r="L660" s="324"/>
      <c r="M660" s="324"/>
      <c r="N660" s="324"/>
      <c r="O660" s="324"/>
      <c r="P660" s="324"/>
      <c r="Q660" s="324"/>
      <c r="R660" s="324"/>
      <c r="S660" s="324"/>
      <c r="T660" s="324"/>
      <c r="U660" s="324"/>
      <c r="V660" s="324"/>
      <c r="W660" s="324"/>
      <c r="X660" s="324"/>
      <c r="Y660" s="324"/>
      <c r="Z660" s="324"/>
      <c r="AA660" s="324"/>
      <c r="AB660" s="324"/>
      <c r="AC660" s="324"/>
      <c r="AD660" s="324"/>
      <c r="AE660" s="324"/>
      <c r="AF660" s="324"/>
      <c r="AG660" s="324"/>
      <c r="AH660" s="324"/>
      <c r="AI660" s="324"/>
      <c r="AJ660" s="324"/>
      <c r="AK660" s="324"/>
      <c r="AL660" s="324"/>
      <c r="AM660" s="324"/>
      <c r="AN660" s="324"/>
      <c r="AO660" s="324"/>
      <c r="AP660" s="324"/>
      <c r="AQ660" s="324"/>
      <c r="AR660" s="324"/>
      <c r="AS660" s="324"/>
      <c r="AT660" s="324"/>
      <c r="AU660" s="324"/>
      <c r="AV660" s="324"/>
      <c r="AW660" s="324"/>
      <c r="AX660" s="324"/>
      <c r="AY660" s="324"/>
      <c r="AZ660" s="324"/>
      <c r="BA660" s="324"/>
      <c r="BB660" s="324"/>
      <c r="BC660" s="324"/>
      <c r="BD660" s="324"/>
      <c r="BE660" s="324"/>
      <c r="BF660" s="324"/>
      <c r="BG660" s="324"/>
      <c r="BH660" s="324"/>
      <c r="BI660" s="324"/>
      <c r="BJ660" s="324"/>
      <c r="BK660" s="324"/>
      <c r="BL660" s="324"/>
      <c r="BM660" s="324"/>
      <c r="BN660" s="324"/>
      <c r="BO660" s="324"/>
      <c r="BP660" s="324"/>
      <c r="BQ660" s="324"/>
      <c r="BR660" s="324"/>
      <c r="BS660" s="324"/>
      <c r="BT660" s="324"/>
      <c r="BU660" s="324"/>
      <c r="BV660" s="324"/>
      <c r="BW660" s="324"/>
      <c r="BX660" s="324"/>
      <c r="BY660" s="324"/>
      <c r="BZ660" s="324"/>
      <c r="CA660" s="324"/>
      <c r="CB660" s="324"/>
      <c r="CC660" s="324"/>
      <c r="CD660" s="324"/>
      <c r="CE660" s="324"/>
      <c r="CF660" s="324"/>
      <c r="CG660" s="324"/>
      <c r="CH660" s="324"/>
      <c r="CI660" s="324"/>
      <c r="CJ660" s="324"/>
      <c r="CK660" s="324"/>
    </row>
    <row r="661" spans="1:89" hidden="1" x14ac:dyDescent="0.25">
      <c r="A661" s="16" t="s">
        <v>146</v>
      </c>
      <c r="B661" s="6"/>
      <c r="C661" s="93">
        <f>C662+C663+C670+C678+C679+C680+C681+C682</f>
        <v>12487</v>
      </c>
      <c r="D661" s="93"/>
      <c r="E661" s="93"/>
      <c r="F661" s="93"/>
      <c r="G661" s="324"/>
      <c r="H661" s="324"/>
      <c r="I661" s="324"/>
      <c r="J661" s="324"/>
      <c r="K661" s="324"/>
      <c r="L661" s="324"/>
      <c r="M661" s="324"/>
      <c r="N661" s="324"/>
      <c r="O661" s="324"/>
      <c r="P661" s="324"/>
      <c r="Q661" s="324"/>
      <c r="R661" s="324"/>
      <c r="S661" s="324"/>
      <c r="T661" s="324"/>
      <c r="U661" s="324"/>
      <c r="V661" s="324"/>
      <c r="W661" s="324"/>
      <c r="X661" s="324"/>
      <c r="Y661" s="324"/>
      <c r="Z661" s="324"/>
      <c r="AA661" s="324"/>
      <c r="AB661" s="324"/>
      <c r="AC661" s="324"/>
      <c r="AD661" s="324"/>
      <c r="AE661" s="324"/>
      <c r="AF661" s="324"/>
      <c r="AG661" s="324"/>
      <c r="AH661" s="324"/>
      <c r="AI661" s="324"/>
      <c r="AJ661" s="324"/>
      <c r="AK661" s="324"/>
      <c r="AL661" s="324"/>
      <c r="AM661" s="324"/>
      <c r="AN661" s="324"/>
      <c r="AO661" s="324"/>
      <c r="AP661" s="324"/>
      <c r="AQ661" s="324"/>
      <c r="AR661" s="324"/>
      <c r="AS661" s="324"/>
      <c r="AT661" s="324"/>
      <c r="AU661" s="324"/>
      <c r="AV661" s="324"/>
      <c r="AW661" s="324"/>
      <c r="AX661" s="324"/>
      <c r="AY661" s="324"/>
      <c r="AZ661" s="324"/>
      <c r="BA661" s="324"/>
      <c r="BB661" s="324"/>
      <c r="BC661" s="324"/>
      <c r="BD661" s="324"/>
      <c r="BE661" s="324"/>
      <c r="BF661" s="324"/>
      <c r="BG661" s="324"/>
      <c r="BH661" s="324"/>
      <c r="BI661" s="324"/>
      <c r="BJ661" s="324"/>
      <c r="BK661" s="324"/>
      <c r="BL661" s="324"/>
      <c r="BM661" s="324"/>
      <c r="BN661" s="324"/>
      <c r="BO661" s="324"/>
      <c r="BP661" s="324"/>
      <c r="BQ661" s="324"/>
      <c r="BR661" s="324"/>
      <c r="BS661" s="324"/>
      <c r="BT661" s="324"/>
      <c r="BU661" s="324"/>
      <c r="BV661" s="324"/>
      <c r="BW661" s="324"/>
      <c r="BX661" s="324"/>
      <c r="BY661" s="324"/>
      <c r="BZ661" s="324"/>
      <c r="CA661" s="324"/>
      <c r="CB661" s="324"/>
      <c r="CC661" s="324"/>
      <c r="CD661" s="324"/>
      <c r="CE661" s="324"/>
      <c r="CF661" s="324"/>
      <c r="CG661" s="324"/>
      <c r="CH661" s="324"/>
      <c r="CI661" s="324"/>
      <c r="CJ661" s="324"/>
      <c r="CK661" s="324"/>
    </row>
    <row r="662" spans="1:89" hidden="1" x14ac:dyDescent="0.25">
      <c r="A662" s="16" t="s">
        <v>192</v>
      </c>
      <c r="B662" s="6"/>
      <c r="C662" s="93"/>
      <c r="D662" s="93"/>
      <c r="E662" s="93"/>
      <c r="F662" s="93"/>
      <c r="G662" s="324"/>
      <c r="H662" s="324"/>
      <c r="I662" s="324"/>
      <c r="J662" s="324"/>
      <c r="K662" s="324"/>
      <c r="L662" s="324"/>
      <c r="M662" s="324"/>
      <c r="N662" s="324"/>
      <c r="O662" s="324"/>
      <c r="P662" s="324"/>
      <c r="Q662" s="324"/>
      <c r="R662" s="324"/>
      <c r="S662" s="324"/>
      <c r="T662" s="324"/>
      <c r="U662" s="324"/>
      <c r="V662" s="324"/>
      <c r="W662" s="324"/>
      <c r="X662" s="324"/>
      <c r="Y662" s="324"/>
      <c r="Z662" s="324"/>
      <c r="AA662" s="324"/>
      <c r="AB662" s="324"/>
      <c r="AC662" s="324"/>
      <c r="AD662" s="324"/>
      <c r="AE662" s="324"/>
      <c r="AF662" s="324"/>
      <c r="AG662" s="324"/>
      <c r="AH662" s="324"/>
      <c r="AI662" s="324"/>
      <c r="AJ662" s="324"/>
      <c r="AK662" s="324"/>
      <c r="AL662" s="324"/>
      <c r="AM662" s="324"/>
      <c r="AN662" s="324"/>
      <c r="AO662" s="324"/>
      <c r="AP662" s="324"/>
      <c r="AQ662" s="324"/>
      <c r="AR662" s="324"/>
      <c r="AS662" s="324"/>
      <c r="AT662" s="324"/>
      <c r="AU662" s="324"/>
      <c r="AV662" s="324"/>
      <c r="AW662" s="324"/>
      <c r="AX662" s="324"/>
      <c r="AY662" s="324"/>
      <c r="AZ662" s="324"/>
      <c r="BA662" s="324"/>
      <c r="BB662" s="324"/>
      <c r="BC662" s="324"/>
      <c r="BD662" s="324"/>
      <c r="BE662" s="324"/>
      <c r="BF662" s="324"/>
      <c r="BG662" s="324"/>
      <c r="BH662" s="324"/>
      <c r="BI662" s="324"/>
      <c r="BJ662" s="324"/>
      <c r="BK662" s="324"/>
      <c r="BL662" s="324"/>
      <c r="BM662" s="324"/>
      <c r="BN662" s="324"/>
      <c r="BO662" s="324"/>
      <c r="BP662" s="324"/>
      <c r="BQ662" s="324"/>
      <c r="BR662" s="324"/>
      <c r="BS662" s="324"/>
      <c r="BT662" s="324"/>
      <c r="BU662" s="324"/>
      <c r="BV662" s="324"/>
      <c r="BW662" s="324"/>
      <c r="BX662" s="324"/>
      <c r="BY662" s="324"/>
      <c r="BZ662" s="324"/>
      <c r="CA662" s="324"/>
      <c r="CB662" s="324"/>
      <c r="CC662" s="324"/>
      <c r="CD662" s="324"/>
      <c r="CE662" s="324"/>
      <c r="CF662" s="324"/>
      <c r="CG662" s="324"/>
      <c r="CH662" s="324"/>
      <c r="CI662" s="324"/>
      <c r="CJ662" s="324"/>
      <c r="CK662" s="324"/>
    </row>
    <row r="663" spans="1:89" ht="30" hidden="1" x14ac:dyDescent="0.25">
      <c r="A663" s="16" t="s">
        <v>193</v>
      </c>
      <c r="B663" s="77"/>
      <c r="C663" s="110">
        <f>C664+C665+C666+C668</f>
        <v>6898</v>
      </c>
      <c r="D663" s="93"/>
      <c r="E663" s="93"/>
      <c r="F663" s="93"/>
      <c r="G663" s="324"/>
      <c r="H663" s="324"/>
      <c r="I663" s="324"/>
      <c r="J663" s="324"/>
      <c r="K663" s="324"/>
      <c r="L663" s="324"/>
      <c r="M663" s="324"/>
      <c r="N663" s="324"/>
      <c r="O663" s="324"/>
      <c r="P663" s="324"/>
      <c r="Q663" s="324"/>
      <c r="R663" s="324"/>
      <c r="S663" s="324"/>
      <c r="T663" s="324"/>
      <c r="U663" s="324"/>
      <c r="V663" s="324"/>
      <c r="W663" s="324"/>
      <c r="X663" s="324"/>
      <c r="Y663" s="324"/>
      <c r="Z663" s="324"/>
      <c r="AA663" s="324"/>
      <c r="AB663" s="324"/>
      <c r="AC663" s="324"/>
      <c r="AD663" s="324"/>
      <c r="AE663" s="324"/>
      <c r="AF663" s="324"/>
      <c r="AG663" s="324"/>
      <c r="AH663" s="324"/>
      <c r="AI663" s="324"/>
      <c r="AJ663" s="324"/>
      <c r="AK663" s="324"/>
      <c r="AL663" s="324"/>
      <c r="AM663" s="324"/>
      <c r="AN663" s="324"/>
      <c r="AO663" s="324"/>
      <c r="AP663" s="324"/>
      <c r="AQ663" s="324"/>
      <c r="AR663" s="324"/>
      <c r="AS663" s="324"/>
      <c r="AT663" s="324"/>
      <c r="AU663" s="324"/>
      <c r="AV663" s="324"/>
      <c r="AW663" s="324"/>
      <c r="AX663" s="324"/>
      <c r="AY663" s="324"/>
      <c r="AZ663" s="324"/>
      <c r="BA663" s="324"/>
      <c r="BB663" s="324"/>
      <c r="BC663" s="324"/>
      <c r="BD663" s="324"/>
      <c r="BE663" s="324"/>
      <c r="BF663" s="324"/>
      <c r="BG663" s="324"/>
      <c r="BH663" s="324"/>
      <c r="BI663" s="324"/>
      <c r="BJ663" s="324"/>
      <c r="BK663" s="324"/>
      <c r="BL663" s="324"/>
      <c r="BM663" s="324"/>
      <c r="BN663" s="324"/>
      <c r="BO663" s="324"/>
      <c r="BP663" s="324"/>
      <c r="BQ663" s="324"/>
      <c r="BR663" s="324"/>
      <c r="BS663" s="324"/>
      <c r="BT663" s="324"/>
      <c r="BU663" s="324"/>
      <c r="BV663" s="324"/>
      <c r="BW663" s="324"/>
      <c r="BX663" s="324"/>
      <c r="BY663" s="324"/>
      <c r="BZ663" s="324"/>
      <c r="CA663" s="324"/>
      <c r="CB663" s="324"/>
      <c r="CC663" s="324"/>
      <c r="CD663" s="324"/>
      <c r="CE663" s="324"/>
      <c r="CF663" s="324"/>
      <c r="CG663" s="324"/>
      <c r="CH663" s="324"/>
      <c r="CI663" s="324"/>
      <c r="CJ663" s="324"/>
      <c r="CK663" s="324"/>
    </row>
    <row r="664" spans="1:89" ht="30" hidden="1" x14ac:dyDescent="0.25">
      <c r="A664" s="16" t="s">
        <v>194</v>
      </c>
      <c r="B664" s="77"/>
      <c r="C664" s="110">
        <v>5306</v>
      </c>
      <c r="D664" s="93"/>
      <c r="E664" s="93"/>
      <c r="F664" s="93"/>
      <c r="G664" s="324"/>
      <c r="H664" s="324"/>
      <c r="I664" s="324"/>
      <c r="J664" s="324"/>
      <c r="K664" s="324"/>
      <c r="L664" s="324"/>
      <c r="M664" s="324"/>
      <c r="N664" s="324"/>
      <c r="O664" s="324"/>
      <c r="P664" s="324"/>
      <c r="Q664" s="324"/>
      <c r="R664" s="324"/>
      <c r="S664" s="324"/>
      <c r="T664" s="324"/>
      <c r="U664" s="324"/>
      <c r="V664" s="324"/>
      <c r="W664" s="324"/>
      <c r="X664" s="324"/>
      <c r="Y664" s="324"/>
      <c r="Z664" s="324"/>
      <c r="AA664" s="324"/>
      <c r="AB664" s="324"/>
      <c r="AC664" s="324"/>
      <c r="AD664" s="324"/>
      <c r="AE664" s="324"/>
      <c r="AF664" s="324"/>
      <c r="AG664" s="324"/>
      <c r="AH664" s="324"/>
      <c r="AI664" s="324"/>
      <c r="AJ664" s="324"/>
      <c r="AK664" s="324"/>
      <c r="AL664" s="324"/>
      <c r="AM664" s="324"/>
      <c r="AN664" s="324"/>
      <c r="AO664" s="324"/>
      <c r="AP664" s="324"/>
      <c r="AQ664" s="324"/>
      <c r="AR664" s="324"/>
      <c r="AS664" s="324"/>
      <c r="AT664" s="324"/>
      <c r="AU664" s="324"/>
      <c r="AV664" s="324"/>
      <c r="AW664" s="324"/>
      <c r="AX664" s="324"/>
      <c r="AY664" s="324"/>
      <c r="AZ664" s="324"/>
      <c r="BA664" s="324"/>
      <c r="BB664" s="324"/>
      <c r="BC664" s="324"/>
      <c r="BD664" s="324"/>
      <c r="BE664" s="324"/>
      <c r="BF664" s="324"/>
      <c r="BG664" s="324"/>
      <c r="BH664" s="324"/>
      <c r="BI664" s="324"/>
      <c r="BJ664" s="324"/>
      <c r="BK664" s="324"/>
      <c r="BL664" s="324"/>
      <c r="BM664" s="324"/>
      <c r="BN664" s="324"/>
      <c r="BO664" s="324"/>
      <c r="BP664" s="324"/>
      <c r="BQ664" s="324"/>
      <c r="BR664" s="324"/>
      <c r="BS664" s="324"/>
      <c r="BT664" s="324"/>
      <c r="BU664" s="324"/>
      <c r="BV664" s="324"/>
      <c r="BW664" s="324"/>
      <c r="BX664" s="324"/>
      <c r="BY664" s="324"/>
      <c r="BZ664" s="324"/>
      <c r="CA664" s="324"/>
      <c r="CB664" s="324"/>
      <c r="CC664" s="324"/>
      <c r="CD664" s="324"/>
      <c r="CE664" s="324"/>
      <c r="CF664" s="324"/>
      <c r="CG664" s="324"/>
      <c r="CH664" s="324"/>
      <c r="CI664" s="324"/>
      <c r="CJ664" s="324"/>
      <c r="CK664" s="324"/>
    </row>
    <row r="665" spans="1:89" ht="30" hidden="1" x14ac:dyDescent="0.25">
      <c r="A665" s="16" t="s">
        <v>195</v>
      </c>
      <c r="B665" s="77"/>
      <c r="C665" s="110">
        <v>1592</v>
      </c>
      <c r="D665" s="93"/>
      <c r="E665" s="93"/>
      <c r="F665" s="93"/>
      <c r="G665" s="324"/>
      <c r="H665" s="324"/>
      <c r="I665" s="324"/>
      <c r="J665" s="324"/>
      <c r="K665" s="324"/>
      <c r="L665" s="324"/>
      <c r="M665" s="324"/>
      <c r="N665" s="324"/>
      <c r="O665" s="324"/>
      <c r="P665" s="324"/>
      <c r="Q665" s="324"/>
      <c r="R665" s="324"/>
      <c r="S665" s="324"/>
      <c r="T665" s="324"/>
      <c r="U665" s="324"/>
      <c r="V665" s="324"/>
      <c r="W665" s="324"/>
      <c r="X665" s="324"/>
      <c r="Y665" s="324"/>
      <c r="Z665" s="324"/>
      <c r="AA665" s="324"/>
      <c r="AB665" s="324"/>
      <c r="AC665" s="324"/>
      <c r="AD665" s="324"/>
      <c r="AE665" s="324"/>
      <c r="AF665" s="324"/>
      <c r="AG665" s="324"/>
      <c r="AH665" s="324"/>
      <c r="AI665" s="324"/>
      <c r="AJ665" s="324"/>
      <c r="AK665" s="324"/>
      <c r="AL665" s="324"/>
      <c r="AM665" s="324"/>
      <c r="AN665" s="324"/>
      <c r="AO665" s="324"/>
      <c r="AP665" s="324"/>
      <c r="AQ665" s="324"/>
      <c r="AR665" s="324"/>
      <c r="AS665" s="324"/>
      <c r="AT665" s="324"/>
      <c r="AU665" s="324"/>
      <c r="AV665" s="324"/>
      <c r="AW665" s="324"/>
      <c r="AX665" s="324"/>
      <c r="AY665" s="324"/>
      <c r="AZ665" s="324"/>
      <c r="BA665" s="324"/>
      <c r="BB665" s="324"/>
      <c r="BC665" s="324"/>
      <c r="BD665" s="324"/>
      <c r="BE665" s="324"/>
      <c r="BF665" s="324"/>
      <c r="BG665" s="324"/>
      <c r="BH665" s="324"/>
      <c r="BI665" s="324"/>
      <c r="BJ665" s="324"/>
      <c r="BK665" s="324"/>
      <c r="BL665" s="324"/>
      <c r="BM665" s="324"/>
      <c r="BN665" s="324"/>
      <c r="BO665" s="324"/>
      <c r="BP665" s="324"/>
      <c r="BQ665" s="324"/>
      <c r="BR665" s="324"/>
      <c r="BS665" s="324"/>
      <c r="BT665" s="324"/>
      <c r="BU665" s="324"/>
      <c r="BV665" s="324"/>
      <c r="BW665" s="324"/>
      <c r="BX665" s="324"/>
      <c r="BY665" s="324"/>
      <c r="BZ665" s="324"/>
      <c r="CA665" s="324"/>
      <c r="CB665" s="324"/>
      <c r="CC665" s="324"/>
      <c r="CD665" s="324"/>
      <c r="CE665" s="324"/>
      <c r="CF665" s="324"/>
      <c r="CG665" s="324"/>
      <c r="CH665" s="324"/>
      <c r="CI665" s="324"/>
      <c r="CJ665" s="324"/>
      <c r="CK665" s="324"/>
    </row>
    <row r="666" spans="1:89" ht="45" hidden="1" x14ac:dyDescent="0.25">
      <c r="A666" s="16" t="s">
        <v>262</v>
      </c>
      <c r="B666" s="77"/>
      <c r="C666" s="110"/>
      <c r="D666" s="93"/>
      <c r="E666" s="93"/>
      <c r="F666" s="93"/>
      <c r="G666" s="324"/>
      <c r="H666" s="324"/>
      <c r="I666" s="324"/>
      <c r="J666" s="324"/>
      <c r="K666" s="324"/>
      <c r="L666" s="324"/>
      <c r="M666" s="324"/>
      <c r="N666" s="324"/>
      <c r="O666" s="324"/>
      <c r="P666" s="324"/>
      <c r="Q666" s="324"/>
      <c r="R666" s="324"/>
      <c r="S666" s="324"/>
      <c r="T666" s="324"/>
      <c r="U666" s="324"/>
      <c r="V666" s="324"/>
      <c r="W666" s="324"/>
      <c r="X666" s="324"/>
      <c r="Y666" s="324"/>
      <c r="Z666" s="324"/>
      <c r="AA666" s="324"/>
      <c r="AB666" s="324"/>
      <c r="AC666" s="324"/>
      <c r="AD666" s="324"/>
      <c r="AE666" s="324"/>
      <c r="AF666" s="324"/>
      <c r="AG666" s="324"/>
      <c r="AH666" s="324"/>
      <c r="AI666" s="324"/>
      <c r="AJ666" s="324"/>
      <c r="AK666" s="324"/>
      <c r="AL666" s="324"/>
      <c r="AM666" s="324"/>
      <c r="AN666" s="324"/>
      <c r="AO666" s="324"/>
      <c r="AP666" s="324"/>
      <c r="AQ666" s="324"/>
      <c r="AR666" s="324"/>
      <c r="AS666" s="324"/>
      <c r="AT666" s="324"/>
      <c r="AU666" s="324"/>
      <c r="AV666" s="324"/>
      <c r="AW666" s="324"/>
      <c r="AX666" s="324"/>
      <c r="AY666" s="324"/>
      <c r="AZ666" s="324"/>
      <c r="BA666" s="324"/>
      <c r="BB666" s="324"/>
      <c r="BC666" s="324"/>
      <c r="BD666" s="324"/>
      <c r="BE666" s="324"/>
      <c r="BF666" s="324"/>
      <c r="BG666" s="324"/>
      <c r="BH666" s="324"/>
      <c r="BI666" s="324"/>
      <c r="BJ666" s="324"/>
      <c r="BK666" s="324"/>
      <c r="BL666" s="324"/>
      <c r="BM666" s="324"/>
      <c r="BN666" s="324"/>
      <c r="BO666" s="324"/>
      <c r="BP666" s="324"/>
      <c r="BQ666" s="324"/>
      <c r="BR666" s="324"/>
      <c r="BS666" s="324"/>
      <c r="BT666" s="324"/>
      <c r="BU666" s="324"/>
      <c r="BV666" s="324"/>
      <c r="BW666" s="324"/>
      <c r="BX666" s="324"/>
      <c r="BY666" s="324"/>
      <c r="BZ666" s="324"/>
      <c r="CA666" s="324"/>
      <c r="CB666" s="324"/>
      <c r="CC666" s="324"/>
      <c r="CD666" s="324"/>
      <c r="CE666" s="324"/>
      <c r="CF666" s="324"/>
      <c r="CG666" s="324"/>
      <c r="CH666" s="324"/>
      <c r="CI666" s="324"/>
      <c r="CJ666" s="324"/>
      <c r="CK666" s="324"/>
    </row>
    <row r="667" spans="1:89" hidden="1" x14ac:dyDescent="0.25">
      <c r="A667" s="197" t="s">
        <v>263</v>
      </c>
      <c r="B667" s="77"/>
      <c r="C667" s="110"/>
      <c r="D667" s="93"/>
      <c r="E667" s="93"/>
      <c r="F667" s="93"/>
      <c r="G667" s="324"/>
      <c r="H667" s="324"/>
      <c r="I667" s="324"/>
      <c r="J667" s="324"/>
      <c r="K667" s="324"/>
      <c r="L667" s="324"/>
      <c r="M667" s="324"/>
      <c r="N667" s="324"/>
      <c r="O667" s="324"/>
      <c r="P667" s="324"/>
      <c r="Q667" s="324"/>
      <c r="R667" s="324"/>
      <c r="S667" s="324"/>
      <c r="T667" s="324"/>
      <c r="U667" s="324"/>
      <c r="V667" s="324"/>
      <c r="W667" s="324"/>
      <c r="X667" s="324"/>
      <c r="Y667" s="324"/>
      <c r="Z667" s="324"/>
      <c r="AA667" s="324"/>
      <c r="AB667" s="324"/>
      <c r="AC667" s="324"/>
      <c r="AD667" s="324"/>
      <c r="AE667" s="324"/>
      <c r="AF667" s="324"/>
      <c r="AG667" s="324"/>
      <c r="AH667" s="324"/>
      <c r="AI667" s="324"/>
      <c r="AJ667" s="324"/>
      <c r="AK667" s="324"/>
      <c r="AL667" s="324"/>
      <c r="AM667" s="324"/>
      <c r="AN667" s="324"/>
      <c r="AO667" s="324"/>
      <c r="AP667" s="324"/>
      <c r="AQ667" s="324"/>
      <c r="AR667" s="324"/>
      <c r="AS667" s="324"/>
      <c r="AT667" s="324"/>
      <c r="AU667" s="324"/>
      <c r="AV667" s="324"/>
      <c r="AW667" s="324"/>
      <c r="AX667" s="324"/>
      <c r="AY667" s="324"/>
      <c r="AZ667" s="324"/>
      <c r="BA667" s="324"/>
      <c r="BB667" s="324"/>
      <c r="BC667" s="324"/>
      <c r="BD667" s="324"/>
      <c r="BE667" s="324"/>
      <c r="BF667" s="324"/>
      <c r="BG667" s="324"/>
      <c r="BH667" s="324"/>
      <c r="BI667" s="324"/>
      <c r="BJ667" s="324"/>
      <c r="BK667" s="324"/>
      <c r="BL667" s="324"/>
      <c r="BM667" s="324"/>
      <c r="BN667" s="324"/>
      <c r="BO667" s="324"/>
      <c r="BP667" s="324"/>
      <c r="BQ667" s="324"/>
      <c r="BR667" s="324"/>
      <c r="BS667" s="324"/>
      <c r="BT667" s="324"/>
      <c r="BU667" s="324"/>
      <c r="BV667" s="324"/>
      <c r="BW667" s="324"/>
      <c r="BX667" s="324"/>
      <c r="BY667" s="324"/>
      <c r="BZ667" s="324"/>
      <c r="CA667" s="324"/>
      <c r="CB667" s="324"/>
      <c r="CC667" s="324"/>
      <c r="CD667" s="324"/>
      <c r="CE667" s="324"/>
      <c r="CF667" s="324"/>
      <c r="CG667" s="324"/>
      <c r="CH667" s="324"/>
      <c r="CI667" s="324"/>
      <c r="CJ667" s="324"/>
      <c r="CK667" s="324"/>
    </row>
    <row r="668" spans="1:89" ht="30" hidden="1" x14ac:dyDescent="0.25">
      <c r="A668" s="16" t="s">
        <v>264</v>
      </c>
      <c r="B668" s="77"/>
      <c r="C668" s="110"/>
      <c r="D668" s="93"/>
      <c r="E668" s="93"/>
      <c r="F668" s="93"/>
      <c r="G668" s="324"/>
      <c r="H668" s="324"/>
      <c r="I668" s="324"/>
      <c r="J668" s="324"/>
      <c r="K668" s="324"/>
      <c r="L668" s="324"/>
      <c r="M668" s="324"/>
      <c r="N668" s="324"/>
      <c r="O668" s="324"/>
      <c r="P668" s="324"/>
      <c r="Q668" s="324"/>
      <c r="R668" s="324"/>
      <c r="S668" s="324"/>
      <c r="T668" s="324"/>
      <c r="U668" s="324"/>
      <c r="V668" s="324"/>
      <c r="W668" s="324"/>
      <c r="X668" s="324"/>
      <c r="Y668" s="324"/>
      <c r="Z668" s="324"/>
      <c r="AA668" s="324"/>
      <c r="AB668" s="324"/>
      <c r="AC668" s="324"/>
      <c r="AD668" s="324"/>
      <c r="AE668" s="324"/>
      <c r="AF668" s="324"/>
      <c r="AG668" s="324"/>
      <c r="AH668" s="324"/>
      <c r="AI668" s="324"/>
      <c r="AJ668" s="324"/>
      <c r="AK668" s="324"/>
      <c r="AL668" s="324"/>
      <c r="AM668" s="324"/>
      <c r="AN668" s="324"/>
      <c r="AO668" s="324"/>
      <c r="AP668" s="324"/>
      <c r="AQ668" s="324"/>
      <c r="AR668" s="324"/>
      <c r="AS668" s="324"/>
      <c r="AT668" s="324"/>
      <c r="AU668" s="324"/>
      <c r="AV668" s="324"/>
      <c r="AW668" s="324"/>
      <c r="AX668" s="324"/>
      <c r="AY668" s="324"/>
      <c r="AZ668" s="324"/>
      <c r="BA668" s="324"/>
      <c r="BB668" s="324"/>
      <c r="BC668" s="324"/>
      <c r="BD668" s="324"/>
      <c r="BE668" s="324"/>
      <c r="BF668" s="324"/>
      <c r="BG668" s="324"/>
      <c r="BH668" s="324"/>
      <c r="BI668" s="324"/>
      <c r="BJ668" s="324"/>
      <c r="BK668" s="324"/>
      <c r="BL668" s="324"/>
      <c r="BM668" s="324"/>
      <c r="BN668" s="324"/>
      <c r="BO668" s="324"/>
      <c r="BP668" s="324"/>
      <c r="BQ668" s="324"/>
      <c r="BR668" s="324"/>
      <c r="BS668" s="324"/>
      <c r="BT668" s="324"/>
      <c r="BU668" s="324"/>
      <c r="BV668" s="324"/>
      <c r="BW668" s="324"/>
      <c r="BX668" s="324"/>
      <c r="BY668" s="324"/>
      <c r="BZ668" s="324"/>
      <c r="CA668" s="324"/>
      <c r="CB668" s="324"/>
      <c r="CC668" s="324"/>
      <c r="CD668" s="324"/>
      <c r="CE668" s="324"/>
      <c r="CF668" s="324"/>
      <c r="CG668" s="324"/>
      <c r="CH668" s="324"/>
      <c r="CI668" s="324"/>
      <c r="CJ668" s="324"/>
      <c r="CK668" s="324"/>
    </row>
    <row r="669" spans="1:89" hidden="1" x14ac:dyDescent="0.25">
      <c r="A669" s="197" t="s">
        <v>263</v>
      </c>
      <c r="B669" s="77"/>
      <c r="C669" s="110"/>
      <c r="D669" s="93"/>
      <c r="E669" s="93"/>
      <c r="F669" s="93"/>
      <c r="G669" s="324"/>
      <c r="H669" s="324"/>
      <c r="I669" s="324"/>
      <c r="J669" s="324"/>
      <c r="K669" s="324"/>
      <c r="L669" s="324"/>
      <c r="M669" s="324"/>
      <c r="N669" s="324"/>
      <c r="O669" s="324"/>
      <c r="P669" s="324"/>
      <c r="Q669" s="324"/>
      <c r="R669" s="324"/>
      <c r="S669" s="324"/>
      <c r="T669" s="324"/>
      <c r="U669" s="324"/>
      <c r="V669" s="324"/>
      <c r="W669" s="324"/>
      <c r="X669" s="324"/>
      <c r="Y669" s="324"/>
      <c r="Z669" s="324"/>
      <c r="AA669" s="324"/>
      <c r="AB669" s="324"/>
      <c r="AC669" s="324"/>
      <c r="AD669" s="324"/>
      <c r="AE669" s="324"/>
      <c r="AF669" s="324"/>
      <c r="AG669" s="324"/>
      <c r="AH669" s="324"/>
      <c r="AI669" s="324"/>
      <c r="AJ669" s="324"/>
      <c r="AK669" s="324"/>
      <c r="AL669" s="324"/>
      <c r="AM669" s="324"/>
      <c r="AN669" s="324"/>
      <c r="AO669" s="324"/>
      <c r="AP669" s="324"/>
      <c r="AQ669" s="324"/>
      <c r="AR669" s="324"/>
      <c r="AS669" s="324"/>
      <c r="AT669" s="324"/>
      <c r="AU669" s="324"/>
      <c r="AV669" s="324"/>
      <c r="AW669" s="324"/>
      <c r="AX669" s="324"/>
      <c r="AY669" s="324"/>
      <c r="AZ669" s="324"/>
      <c r="BA669" s="324"/>
      <c r="BB669" s="324"/>
      <c r="BC669" s="324"/>
      <c r="BD669" s="324"/>
      <c r="BE669" s="324"/>
      <c r="BF669" s="324"/>
      <c r="BG669" s="324"/>
      <c r="BH669" s="324"/>
      <c r="BI669" s="324"/>
      <c r="BJ669" s="324"/>
      <c r="BK669" s="324"/>
      <c r="BL669" s="324"/>
      <c r="BM669" s="324"/>
      <c r="BN669" s="324"/>
      <c r="BO669" s="324"/>
      <c r="BP669" s="324"/>
      <c r="BQ669" s="324"/>
      <c r="BR669" s="324"/>
      <c r="BS669" s="324"/>
      <c r="BT669" s="324"/>
      <c r="BU669" s="324"/>
      <c r="BV669" s="324"/>
      <c r="BW669" s="324"/>
      <c r="BX669" s="324"/>
      <c r="BY669" s="324"/>
      <c r="BZ669" s="324"/>
      <c r="CA669" s="324"/>
      <c r="CB669" s="324"/>
      <c r="CC669" s="324"/>
      <c r="CD669" s="324"/>
      <c r="CE669" s="324"/>
      <c r="CF669" s="324"/>
      <c r="CG669" s="324"/>
      <c r="CH669" s="324"/>
      <c r="CI669" s="324"/>
      <c r="CJ669" s="324"/>
      <c r="CK669" s="324"/>
    </row>
    <row r="670" spans="1:89" ht="30" hidden="1" x14ac:dyDescent="0.25">
      <c r="A670" s="16" t="s">
        <v>230</v>
      </c>
      <c r="B670" s="77"/>
      <c r="C670" s="110">
        <f>C671+C672+C674+C676</f>
        <v>5589</v>
      </c>
      <c r="D670" s="93"/>
      <c r="E670" s="93"/>
      <c r="F670" s="93"/>
      <c r="G670" s="324"/>
      <c r="H670" s="324"/>
      <c r="I670" s="324"/>
      <c r="J670" s="324"/>
      <c r="K670" s="324"/>
      <c r="L670" s="324"/>
      <c r="M670" s="324"/>
      <c r="N670" s="324"/>
      <c r="O670" s="324"/>
      <c r="P670" s="324"/>
      <c r="Q670" s="324"/>
      <c r="R670" s="324"/>
      <c r="S670" s="324"/>
      <c r="T670" s="324"/>
      <c r="U670" s="324"/>
      <c r="V670" s="324"/>
      <c r="W670" s="324"/>
      <c r="X670" s="324"/>
      <c r="Y670" s="324"/>
      <c r="Z670" s="324"/>
      <c r="AA670" s="324"/>
      <c r="AB670" s="324"/>
      <c r="AC670" s="324"/>
      <c r="AD670" s="324"/>
      <c r="AE670" s="324"/>
      <c r="AF670" s="324"/>
      <c r="AG670" s="324"/>
      <c r="AH670" s="324"/>
      <c r="AI670" s="324"/>
      <c r="AJ670" s="324"/>
      <c r="AK670" s="324"/>
      <c r="AL670" s="324"/>
      <c r="AM670" s="324"/>
      <c r="AN670" s="324"/>
      <c r="AO670" s="324"/>
      <c r="AP670" s="324"/>
      <c r="AQ670" s="324"/>
      <c r="AR670" s="324"/>
      <c r="AS670" s="324"/>
      <c r="AT670" s="324"/>
      <c r="AU670" s="324"/>
      <c r="AV670" s="324"/>
      <c r="AW670" s="324"/>
      <c r="AX670" s="324"/>
      <c r="AY670" s="324"/>
      <c r="AZ670" s="324"/>
      <c r="BA670" s="324"/>
      <c r="BB670" s="324"/>
      <c r="BC670" s="324"/>
      <c r="BD670" s="324"/>
      <c r="BE670" s="324"/>
      <c r="BF670" s="324"/>
      <c r="BG670" s="324"/>
      <c r="BH670" s="324"/>
      <c r="BI670" s="324"/>
      <c r="BJ670" s="324"/>
      <c r="BK670" s="324"/>
      <c r="BL670" s="324"/>
      <c r="BM670" s="324"/>
      <c r="BN670" s="324"/>
      <c r="BO670" s="324"/>
      <c r="BP670" s="324"/>
      <c r="BQ670" s="324"/>
      <c r="BR670" s="324"/>
      <c r="BS670" s="324"/>
      <c r="BT670" s="324"/>
      <c r="BU670" s="324"/>
      <c r="BV670" s="324"/>
      <c r="BW670" s="324"/>
      <c r="BX670" s="324"/>
      <c r="BY670" s="324"/>
      <c r="BZ670" s="324"/>
      <c r="CA670" s="324"/>
      <c r="CB670" s="324"/>
      <c r="CC670" s="324"/>
      <c r="CD670" s="324"/>
      <c r="CE670" s="324"/>
      <c r="CF670" s="324"/>
      <c r="CG670" s="324"/>
      <c r="CH670" s="324"/>
      <c r="CI670" s="324"/>
      <c r="CJ670" s="324"/>
      <c r="CK670" s="324"/>
    </row>
    <row r="671" spans="1:89" ht="30" hidden="1" x14ac:dyDescent="0.25">
      <c r="A671" s="16" t="s">
        <v>231</v>
      </c>
      <c r="B671" s="77"/>
      <c r="C671" s="110">
        <v>500</v>
      </c>
      <c r="D671" s="93"/>
      <c r="E671" s="93"/>
      <c r="F671" s="93"/>
      <c r="G671" s="324"/>
      <c r="H671" s="324"/>
      <c r="I671" s="324"/>
      <c r="J671" s="324"/>
      <c r="K671" s="324"/>
      <c r="L671" s="324"/>
      <c r="M671" s="324"/>
      <c r="N671" s="324"/>
      <c r="O671" s="324"/>
      <c r="P671" s="324"/>
      <c r="Q671" s="324"/>
      <c r="R671" s="324"/>
      <c r="S671" s="324"/>
      <c r="T671" s="324"/>
      <c r="U671" s="324"/>
      <c r="V671" s="324"/>
      <c r="W671" s="324"/>
      <c r="X671" s="324"/>
      <c r="Y671" s="324"/>
      <c r="Z671" s="324"/>
      <c r="AA671" s="324"/>
      <c r="AB671" s="324"/>
      <c r="AC671" s="324"/>
      <c r="AD671" s="324"/>
      <c r="AE671" s="324"/>
      <c r="AF671" s="324"/>
      <c r="AG671" s="324"/>
      <c r="AH671" s="324"/>
      <c r="AI671" s="324"/>
      <c r="AJ671" s="324"/>
      <c r="AK671" s="324"/>
      <c r="AL671" s="324"/>
      <c r="AM671" s="324"/>
      <c r="AN671" s="324"/>
      <c r="AO671" s="324"/>
      <c r="AP671" s="324"/>
      <c r="AQ671" s="324"/>
      <c r="AR671" s="324"/>
      <c r="AS671" s="324"/>
      <c r="AT671" s="324"/>
      <c r="AU671" s="324"/>
      <c r="AV671" s="324"/>
      <c r="AW671" s="324"/>
      <c r="AX671" s="324"/>
      <c r="AY671" s="324"/>
      <c r="AZ671" s="324"/>
      <c r="BA671" s="324"/>
      <c r="BB671" s="324"/>
      <c r="BC671" s="324"/>
      <c r="BD671" s="324"/>
      <c r="BE671" s="324"/>
      <c r="BF671" s="324"/>
      <c r="BG671" s="324"/>
      <c r="BH671" s="324"/>
      <c r="BI671" s="324"/>
      <c r="BJ671" s="324"/>
      <c r="BK671" s="324"/>
      <c r="BL671" s="324"/>
      <c r="BM671" s="324"/>
      <c r="BN671" s="324"/>
      <c r="BO671" s="324"/>
      <c r="BP671" s="324"/>
      <c r="BQ671" s="324"/>
      <c r="BR671" s="324"/>
      <c r="BS671" s="324"/>
      <c r="BT671" s="324"/>
      <c r="BU671" s="324"/>
      <c r="BV671" s="324"/>
      <c r="BW671" s="324"/>
      <c r="BX671" s="324"/>
      <c r="BY671" s="324"/>
      <c r="BZ671" s="324"/>
      <c r="CA671" s="324"/>
      <c r="CB671" s="324"/>
      <c r="CC671" s="324"/>
      <c r="CD671" s="324"/>
      <c r="CE671" s="324"/>
      <c r="CF671" s="324"/>
      <c r="CG671" s="324"/>
      <c r="CH671" s="324"/>
      <c r="CI671" s="324"/>
      <c r="CJ671" s="324"/>
      <c r="CK671" s="324"/>
    </row>
    <row r="672" spans="1:89" ht="45" hidden="1" x14ac:dyDescent="0.25">
      <c r="A672" s="16" t="s">
        <v>265</v>
      </c>
      <c r="B672" s="77"/>
      <c r="C672" s="110">
        <v>4805</v>
      </c>
      <c r="D672" s="93"/>
      <c r="E672" s="93"/>
      <c r="F672" s="93"/>
      <c r="G672" s="324"/>
      <c r="H672" s="324"/>
      <c r="I672" s="324"/>
      <c r="J672" s="324"/>
      <c r="K672" s="324"/>
      <c r="L672" s="324"/>
      <c r="M672" s="324"/>
      <c r="N672" s="324"/>
      <c r="O672" s="324"/>
      <c r="P672" s="324"/>
      <c r="Q672" s="324"/>
      <c r="R672" s="324"/>
      <c r="S672" s="324"/>
      <c r="T672" s="324"/>
      <c r="U672" s="324"/>
      <c r="V672" s="324"/>
      <c r="W672" s="324"/>
      <c r="X672" s="324"/>
      <c r="Y672" s="324"/>
      <c r="Z672" s="324"/>
      <c r="AA672" s="324"/>
      <c r="AB672" s="324"/>
      <c r="AC672" s="324"/>
      <c r="AD672" s="324"/>
      <c r="AE672" s="324"/>
      <c r="AF672" s="324"/>
      <c r="AG672" s="324"/>
      <c r="AH672" s="324"/>
      <c r="AI672" s="324"/>
      <c r="AJ672" s="324"/>
      <c r="AK672" s="324"/>
      <c r="AL672" s="324"/>
      <c r="AM672" s="324"/>
      <c r="AN672" s="324"/>
      <c r="AO672" s="324"/>
      <c r="AP672" s="324"/>
      <c r="AQ672" s="324"/>
      <c r="AR672" s="324"/>
      <c r="AS672" s="324"/>
      <c r="AT672" s="324"/>
      <c r="AU672" s="324"/>
      <c r="AV672" s="324"/>
      <c r="AW672" s="324"/>
      <c r="AX672" s="324"/>
      <c r="AY672" s="324"/>
      <c r="AZ672" s="324"/>
      <c r="BA672" s="324"/>
      <c r="BB672" s="324"/>
      <c r="BC672" s="324"/>
      <c r="BD672" s="324"/>
      <c r="BE672" s="324"/>
      <c r="BF672" s="324"/>
      <c r="BG672" s="324"/>
      <c r="BH672" s="324"/>
      <c r="BI672" s="324"/>
      <c r="BJ672" s="324"/>
      <c r="BK672" s="324"/>
      <c r="BL672" s="324"/>
      <c r="BM672" s="324"/>
      <c r="BN672" s="324"/>
      <c r="BO672" s="324"/>
      <c r="BP672" s="324"/>
      <c r="BQ672" s="324"/>
      <c r="BR672" s="324"/>
      <c r="BS672" s="324"/>
      <c r="BT672" s="324"/>
      <c r="BU672" s="324"/>
      <c r="BV672" s="324"/>
      <c r="BW672" s="324"/>
      <c r="BX672" s="324"/>
      <c r="BY672" s="324"/>
      <c r="BZ672" s="324"/>
      <c r="CA672" s="324"/>
      <c r="CB672" s="324"/>
      <c r="CC672" s="324"/>
      <c r="CD672" s="324"/>
      <c r="CE672" s="324"/>
      <c r="CF672" s="324"/>
      <c r="CG672" s="324"/>
      <c r="CH672" s="324"/>
      <c r="CI672" s="324"/>
      <c r="CJ672" s="324"/>
      <c r="CK672" s="324"/>
    </row>
    <row r="673" spans="1:89" hidden="1" x14ac:dyDescent="0.25">
      <c r="A673" s="197" t="s">
        <v>263</v>
      </c>
      <c r="B673" s="77"/>
      <c r="C673" s="110">
        <v>2230</v>
      </c>
      <c r="D673" s="93"/>
      <c r="E673" s="93"/>
      <c r="F673" s="93"/>
      <c r="G673" s="324"/>
      <c r="H673" s="324"/>
      <c r="I673" s="324"/>
      <c r="J673" s="324"/>
      <c r="K673" s="324"/>
      <c r="L673" s="324"/>
      <c r="M673" s="324"/>
      <c r="N673" s="324"/>
      <c r="O673" s="324"/>
      <c r="P673" s="324"/>
      <c r="Q673" s="324"/>
      <c r="R673" s="324"/>
      <c r="S673" s="324"/>
      <c r="T673" s="324"/>
      <c r="U673" s="324"/>
      <c r="V673" s="324"/>
      <c r="W673" s="324"/>
      <c r="X673" s="324"/>
      <c r="Y673" s="324"/>
      <c r="Z673" s="324"/>
      <c r="AA673" s="324"/>
      <c r="AB673" s="324"/>
      <c r="AC673" s="324"/>
      <c r="AD673" s="324"/>
      <c r="AE673" s="324"/>
      <c r="AF673" s="324"/>
      <c r="AG673" s="324"/>
      <c r="AH673" s="324"/>
      <c r="AI673" s="324"/>
      <c r="AJ673" s="324"/>
      <c r="AK673" s="324"/>
      <c r="AL673" s="324"/>
      <c r="AM673" s="324"/>
      <c r="AN673" s="324"/>
      <c r="AO673" s="324"/>
      <c r="AP673" s="324"/>
      <c r="AQ673" s="324"/>
      <c r="AR673" s="324"/>
      <c r="AS673" s="324"/>
      <c r="AT673" s="324"/>
      <c r="AU673" s="324"/>
      <c r="AV673" s="324"/>
      <c r="AW673" s="324"/>
      <c r="AX673" s="324"/>
      <c r="AY673" s="324"/>
      <c r="AZ673" s="324"/>
      <c r="BA673" s="324"/>
      <c r="BB673" s="324"/>
      <c r="BC673" s="324"/>
      <c r="BD673" s="324"/>
      <c r="BE673" s="324"/>
      <c r="BF673" s="324"/>
      <c r="BG673" s="324"/>
      <c r="BH673" s="324"/>
      <c r="BI673" s="324"/>
      <c r="BJ673" s="324"/>
      <c r="BK673" s="324"/>
      <c r="BL673" s="324"/>
      <c r="BM673" s="324"/>
      <c r="BN673" s="324"/>
      <c r="BO673" s="324"/>
      <c r="BP673" s="324"/>
      <c r="BQ673" s="324"/>
      <c r="BR673" s="324"/>
      <c r="BS673" s="324"/>
      <c r="BT673" s="324"/>
      <c r="BU673" s="324"/>
      <c r="BV673" s="324"/>
      <c r="BW673" s="324"/>
      <c r="BX673" s="324"/>
      <c r="BY673" s="324"/>
      <c r="BZ673" s="324"/>
      <c r="CA673" s="324"/>
      <c r="CB673" s="324"/>
      <c r="CC673" s="324"/>
      <c r="CD673" s="324"/>
      <c r="CE673" s="324"/>
      <c r="CF673" s="324"/>
      <c r="CG673" s="324"/>
      <c r="CH673" s="324"/>
      <c r="CI673" s="324"/>
      <c r="CJ673" s="324"/>
      <c r="CK673" s="324"/>
    </row>
    <row r="674" spans="1:89" ht="45" hidden="1" x14ac:dyDescent="0.25">
      <c r="A674" s="16" t="s">
        <v>266</v>
      </c>
      <c r="B674" s="77"/>
      <c r="C674" s="110">
        <v>284</v>
      </c>
      <c r="D674" s="93"/>
      <c r="E674" s="93"/>
      <c r="F674" s="93"/>
      <c r="G674" s="324"/>
      <c r="H674" s="324"/>
      <c r="I674" s="324"/>
      <c r="J674" s="324"/>
      <c r="K674" s="324"/>
      <c r="L674" s="324"/>
      <c r="M674" s="324"/>
      <c r="N674" s="324"/>
      <c r="O674" s="324"/>
      <c r="P674" s="324"/>
      <c r="Q674" s="324"/>
      <c r="R674" s="324"/>
      <c r="S674" s="324"/>
      <c r="T674" s="324"/>
      <c r="U674" s="324"/>
      <c r="V674" s="324"/>
      <c r="W674" s="324"/>
      <c r="X674" s="324"/>
      <c r="Y674" s="324"/>
      <c r="Z674" s="324"/>
      <c r="AA674" s="324"/>
      <c r="AB674" s="324"/>
      <c r="AC674" s="324"/>
      <c r="AD674" s="324"/>
      <c r="AE674" s="324"/>
      <c r="AF674" s="324"/>
      <c r="AG674" s="324"/>
      <c r="AH674" s="324"/>
      <c r="AI674" s="324"/>
      <c r="AJ674" s="324"/>
      <c r="AK674" s="324"/>
      <c r="AL674" s="324"/>
      <c r="AM674" s="324"/>
      <c r="AN674" s="324"/>
      <c r="AO674" s="324"/>
      <c r="AP674" s="324"/>
      <c r="AQ674" s="324"/>
      <c r="AR674" s="324"/>
      <c r="AS674" s="324"/>
      <c r="AT674" s="324"/>
      <c r="AU674" s="324"/>
      <c r="AV674" s="324"/>
      <c r="AW674" s="324"/>
      <c r="AX674" s="324"/>
      <c r="AY674" s="324"/>
      <c r="AZ674" s="324"/>
      <c r="BA674" s="324"/>
      <c r="BB674" s="324"/>
      <c r="BC674" s="324"/>
      <c r="BD674" s="324"/>
      <c r="BE674" s="324"/>
      <c r="BF674" s="324"/>
      <c r="BG674" s="324"/>
      <c r="BH674" s="324"/>
      <c r="BI674" s="324"/>
      <c r="BJ674" s="324"/>
      <c r="BK674" s="324"/>
      <c r="BL674" s="324"/>
      <c r="BM674" s="324"/>
      <c r="BN674" s="324"/>
      <c r="BO674" s="324"/>
      <c r="BP674" s="324"/>
      <c r="BQ674" s="324"/>
      <c r="BR674" s="324"/>
      <c r="BS674" s="324"/>
      <c r="BT674" s="324"/>
      <c r="BU674" s="324"/>
      <c r="BV674" s="324"/>
      <c r="BW674" s="324"/>
      <c r="BX674" s="324"/>
      <c r="BY674" s="324"/>
      <c r="BZ674" s="324"/>
      <c r="CA674" s="324"/>
      <c r="CB674" s="324"/>
      <c r="CC674" s="324"/>
      <c r="CD674" s="324"/>
      <c r="CE674" s="324"/>
      <c r="CF674" s="324"/>
      <c r="CG674" s="324"/>
      <c r="CH674" s="324"/>
      <c r="CI674" s="324"/>
      <c r="CJ674" s="324"/>
      <c r="CK674" s="324"/>
    </row>
    <row r="675" spans="1:89" hidden="1" x14ac:dyDescent="0.25">
      <c r="A675" s="197" t="s">
        <v>263</v>
      </c>
      <c r="B675" s="77"/>
      <c r="C675" s="110">
        <v>189</v>
      </c>
      <c r="D675" s="93"/>
      <c r="E675" s="93"/>
      <c r="F675" s="93"/>
      <c r="G675" s="324"/>
      <c r="H675" s="324"/>
      <c r="I675" s="324"/>
      <c r="J675" s="324"/>
      <c r="K675" s="324"/>
      <c r="L675" s="324"/>
      <c r="M675" s="324"/>
      <c r="N675" s="324"/>
      <c r="O675" s="324"/>
      <c r="P675" s="324"/>
      <c r="Q675" s="324"/>
      <c r="R675" s="324"/>
      <c r="S675" s="324"/>
      <c r="T675" s="324"/>
      <c r="U675" s="324"/>
      <c r="V675" s="324"/>
      <c r="W675" s="324"/>
      <c r="X675" s="324"/>
      <c r="Y675" s="324"/>
      <c r="Z675" s="324"/>
      <c r="AA675" s="324"/>
      <c r="AB675" s="324"/>
      <c r="AC675" s="324"/>
      <c r="AD675" s="324"/>
      <c r="AE675" s="324"/>
      <c r="AF675" s="324"/>
      <c r="AG675" s="324"/>
      <c r="AH675" s="324"/>
      <c r="AI675" s="324"/>
      <c r="AJ675" s="324"/>
      <c r="AK675" s="324"/>
      <c r="AL675" s="324"/>
      <c r="AM675" s="324"/>
      <c r="AN675" s="324"/>
      <c r="AO675" s="324"/>
      <c r="AP675" s="324"/>
      <c r="AQ675" s="324"/>
      <c r="AR675" s="324"/>
      <c r="AS675" s="324"/>
      <c r="AT675" s="324"/>
      <c r="AU675" s="324"/>
      <c r="AV675" s="324"/>
      <c r="AW675" s="324"/>
      <c r="AX675" s="324"/>
      <c r="AY675" s="324"/>
      <c r="AZ675" s="324"/>
      <c r="BA675" s="324"/>
      <c r="BB675" s="324"/>
      <c r="BC675" s="324"/>
      <c r="BD675" s="324"/>
      <c r="BE675" s="324"/>
      <c r="BF675" s="324"/>
      <c r="BG675" s="324"/>
      <c r="BH675" s="324"/>
      <c r="BI675" s="324"/>
      <c r="BJ675" s="324"/>
      <c r="BK675" s="324"/>
      <c r="BL675" s="324"/>
      <c r="BM675" s="324"/>
      <c r="BN675" s="324"/>
      <c r="BO675" s="324"/>
      <c r="BP675" s="324"/>
      <c r="BQ675" s="324"/>
      <c r="BR675" s="324"/>
      <c r="BS675" s="324"/>
      <c r="BT675" s="324"/>
      <c r="BU675" s="324"/>
      <c r="BV675" s="324"/>
      <c r="BW675" s="324"/>
      <c r="BX675" s="324"/>
      <c r="BY675" s="324"/>
      <c r="BZ675" s="324"/>
      <c r="CA675" s="324"/>
      <c r="CB675" s="324"/>
      <c r="CC675" s="324"/>
      <c r="CD675" s="324"/>
      <c r="CE675" s="324"/>
      <c r="CF675" s="324"/>
      <c r="CG675" s="324"/>
      <c r="CH675" s="324"/>
      <c r="CI675" s="324"/>
      <c r="CJ675" s="324"/>
      <c r="CK675" s="324"/>
    </row>
    <row r="676" spans="1:89" ht="30" hidden="1" x14ac:dyDescent="0.25">
      <c r="A676" s="16" t="s">
        <v>232</v>
      </c>
      <c r="B676" s="77"/>
      <c r="C676" s="110"/>
      <c r="D676" s="93"/>
      <c r="E676" s="93"/>
      <c r="F676" s="93"/>
      <c r="G676" s="324"/>
      <c r="H676" s="324"/>
      <c r="I676" s="324"/>
      <c r="J676" s="324"/>
      <c r="K676" s="324"/>
      <c r="L676" s="324"/>
      <c r="M676" s="324"/>
      <c r="N676" s="324"/>
      <c r="O676" s="324"/>
      <c r="P676" s="324"/>
      <c r="Q676" s="324"/>
      <c r="R676" s="324"/>
      <c r="S676" s="324"/>
      <c r="T676" s="324"/>
      <c r="U676" s="324"/>
      <c r="V676" s="324"/>
      <c r="W676" s="324"/>
      <c r="X676" s="324"/>
      <c r="Y676" s="324"/>
      <c r="Z676" s="324"/>
      <c r="AA676" s="324"/>
      <c r="AB676" s="324"/>
      <c r="AC676" s="324"/>
      <c r="AD676" s="324"/>
      <c r="AE676" s="324"/>
      <c r="AF676" s="324"/>
      <c r="AG676" s="324"/>
      <c r="AH676" s="324"/>
      <c r="AI676" s="324"/>
      <c r="AJ676" s="324"/>
      <c r="AK676" s="324"/>
      <c r="AL676" s="324"/>
      <c r="AM676" s="324"/>
      <c r="AN676" s="324"/>
      <c r="AO676" s="324"/>
      <c r="AP676" s="324"/>
      <c r="AQ676" s="324"/>
      <c r="AR676" s="324"/>
      <c r="AS676" s="324"/>
      <c r="AT676" s="324"/>
      <c r="AU676" s="324"/>
      <c r="AV676" s="324"/>
      <c r="AW676" s="324"/>
      <c r="AX676" s="324"/>
      <c r="AY676" s="324"/>
      <c r="AZ676" s="324"/>
      <c r="BA676" s="324"/>
      <c r="BB676" s="324"/>
      <c r="BC676" s="324"/>
      <c r="BD676" s="324"/>
      <c r="BE676" s="324"/>
      <c r="BF676" s="324"/>
      <c r="BG676" s="324"/>
      <c r="BH676" s="324"/>
      <c r="BI676" s="324"/>
      <c r="BJ676" s="324"/>
      <c r="BK676" s="324"/>
      <c r="BL676" s="324"/>
      <c r="BM676" s="324"/>
      <c r="BN676" s="324"/>
      <c r="BO676" s="324"/>
      <c r="BP676" s="324"/>
      <c r="BQ676" s="324"/>
      <c r="BR676" s="324"/>
      <c r="BS676" s="324"/>
      <c r="BT676" s="324"/>
      <c r="BU676" s="324"/>
      <c r="BV676" s="324"/>
      <c r="BW676" s="324"/>
      <c r="BX676" s="324"/>
      <c r="BY676" s="324"/>
      <c r="BZ676" s="324"/>
      <c r="CA676" s="324"/>
      <c r="CB676" s="324"/>
      <c r="CC676" s="324"/>
      <c r="CD676" s="324"/>
      <c r="CE676" s="324"/>
      <c r="CF676" s="324"/>
      <c r="CG676" s="324"/>
      <c r="CH676" s="324"/>
      <c r="CI676" s="324"/>
      <c r="CJ676" s="324"/>
      <c r="CK676" s="324"/>
    </row>
    <row r="677" spans="1:89" hidden="1" x14ac:dyDescent="0.25">
      <c r="A677" s="197" t="s">
        <v>263</v>
      </c>
      <c r="B677" s="77"/>
      <c r="C677" s="110"/>
      <c r="D677" s="93"/>
      <c r="E677" s="93"/>
      <c r="F677" s="93"/>
      <c r="G677" s="324"/>
      <c r="H677" s="324"/>
      <c r="I677" s="324"/>
      <c r="J677" s="324"/>
      <c r="K677" s="324"/>
      <c r="L677" s="324"/>
      <c r="M677" s="324"/>
      <c r="N677" s="324"/>
      <c r="O677" s="324"/>
      <c r="P677" s="324"/>
      <c r="Q677" s="324"/>
      <c r="R677" s="324"/>
      <c r="S677" s="324"/>
      <c r="T677" s="324"/>
      <c r="U677" s="324"/>
      <c r="V677" s="324"/>
      <c r="W677" s="324"/>
      <c r="X677" s="324"/>
      <c r="Y677" s="324"/>
      <c r="Z677" s="324"/>
      <c r="AA677" s="324"/>
      <c r="AB677" s="324"/>
      <c r="AC677" s="324"/>
      <c r="AD677" s="324"/>
      <c r="AE677" s="324"/>
      <c r="AF677" s="324"/>
      <c r="AG677" s="324"/>
      <c r="AH677" s="324"/>
      <c r="AI677" s="324"/>
      <c r="AJ677" s="324"/>
      <c r="AK677" s="324"/>
      <c r="AL677" s="324"/>
      <c r="AM677" s="324"/>
      <c r="AN677" s="324"/>
      <c r="AO677" s="324"/>
      <c r="AP677" s="324"/>
      <c r="AQ677" s="324"/>
      <c r="AR677" s="324"/>
      <c r="AS677" s="324"/>
      <c r="AT677" s="324"/>
      <c r="AU677" s="324"/>
      <c r="AV677" s="324"/>
      <c r="AW677" s="324"/>
      <c r="AX677" s="324"/>
      <c r="AY677" s="324"/>
      <c r="AZ677" s="324"/>
      <c r="BA677" s="324"/>
      <c r="BB677" s="324"/>
      <c r="BC677" s="324"/>
      <c r="BD677" s="324"/>
      <c r="BE677" s="324"/>
      <c r="BF677" s="324"/>
      <c r="BG677" s="324"/>
      <c r="BH677" s="324"/>
      <c r="BI677" s="324"/>
      <c r="BJ677" s="324"/>
      <c r="BK677" s="324"/>
      <c r="BL677" s="324"/>
      <c r="BM677" s="324"/>
      <c r="BN677" s="324"/>
      <c r="BO677" s="324"/>
      <c r="BP677" s="324"/>
      <c r="BQ677" s="324"/>
      <c r="BR677" s="324"/>
      <c r="BS677" s="324"/>
      <c r="BT677" s="324"/>
      <c r="BU677" s="324"/>
      <c r="BV677" s="324"/>
      <c r="BW677" s="324"/>
      <c r="BX677" s="324"/>
      <c r="BY677" s="324"/>
      <c r="BZ677" s="324"/>
      <c r="CA677" s="324"/>
      <c r="CB677" s="324"/>
      <c r="CC677" s="324"/>
      <c r="CD677" s="324"/>
      <c r="CE677" s="324"/>
      <c r="CF677" s="324"/>
      <c r="CG677" s="324"/>
      <c r="CH677" s="324"/>
      <c r="CI677" s="324"/>
      <c r="CJ677" s="324"/>
      <c r="CK677" s="324"/>
    </row>
    <row r="678" spans="1:89" ht="30" hidden="1" x14ac:dyDescent="0.25">
      <c r="A678" s="16" t="s">
        <v>233</v>
      </c>
      <c r="B678" s="77"/>
      <c r="C678" s="110"/>
      <c r="D678" s="93"/>
      <c r="E678" s="93"/>
      <c r="F678" s="93"/>
      <c r="G678" s="324"/>
      <c r="H678" s="324"/>
      <c r="I678" s="324"/>
      <c r="J678" s="324"/>
      <c r="K678" s="324"/>
      <c r="L678" s="324"/>
      <c r="M678" s="324"/>
      <c r="N678" s="324"/>
      <c r="O678" s="324"/>
      <c r="P678" s="324"/>
      <c r="Q678" s="324"/>
      <c r="R678" s="324"/>
      <c r="S678" s="324"/>
      <c r="T678" s="324"/>
      <c r="U678" s="324"/>
      <c r="V678" s="324"/>
      <c r="W678" s="324"/>
      <c r="X678" s="324"/>
      <c r="Y678" s="324"/>
      <c r="Z678" s="324"/>
      <c r="AA678" s="324"/>
      <c r="AB678" s="324"/>
      <c r="AC678" s="324"/>
      <c r="AD678" s="324"/>
      <c r="AE678" s="324"/>
      <c r="AF678" s="324"/>
      <c r="AG678" s="324"/>
      <c r="AH678" s="324"/>
      <c r="AI678" s="324"/>
      <c r="AJ678" s="324"/>
      <c r="AK678" s="324"/>
      <c r="AL678" s="324"/>
      <c r="AM678" s="324"/>
      <c r="AN678" s="324"/>
      <c r="AO678" s="324"/>
      <c r="AP678" s="324"/>
      <c r="AQ678" s="324"/>
      <c r="AR678" s="324"/>
      <c r="AS678" s="324"/>
      <c r="AT678" s="324"/>
      <c r="AU678" s="324"/>
      <c r="AV678" s="324"/>
      <c r="AW678" s="324"/>
      <c r="AX678" s="324"/>
      <c r="AY678" s="324"/>
      <c r="AZ678" s="324"/>
      <c r="BA678" s="324"/>
      <c r="BB678" s="324"/>
      <c r="BC678" s="324"/>
      <c r="BD678" s="324"/>
      <c r="BE678" s="324"/>
      <c r="BF678" s="324"/>
      <c r="BG678" s="324"/>
      <c r="BH678" s="324"/>
      <c r="BI678" s="324"/>
      <c r="BJ678" s="324"/>
      <c r="BK678" s="324"/>
      <c r="BL678" s="324"/>
      <c r="BM678" s="324"/>
      <c r="BN678" s="324"/>
      <c r="BO678" s="324"/>
      <c r="BP678" s="324"/>
      <c r="BQ678" s="324"/>
      <c r="BR678" s="324"/>
      <c r="BS678" s="324"/>
      <c r="BT678" s="324"/>
      <c r="BU678" s="324"/>
      <c r="BV678" s="324"/>
      <c r="BW678" s="324"/>
      <c r="BX678" s="324"/>
      <c r="BY678" s="324"/>
      <c r="BZ678" s="324"/>
      <c r="CA678" s="324"/>
      <c r="CB678" s="324"/>
      <c r="CC678" s="324"/>
      <c r="CD678" s="324"/>
      <c r="CE678" s="324"/>
      <c r="CF678" s="324"/>
      <c r="CG678" s="324"/>
      <c r="CH678" s="324"/>
      <c r="CI678" s="324"/>
      <c r="CJ678" s="324"/>
      <c r="CK678" s="324"/>
    </row>
    <row r="679" spans="1:89" ht="30" hidden="1" x14ac:dyDescent="0.25">
      <c r="A679" s="16" t="s">
        <v>234</v>
      </c>
      <c r="B679" s="77"/>
      <c r="C679" s="110"/>
      <c r="D679" s="93"/>
      <c r="E679" s="93"/>
      <c r="F679" s="93"/>
      <c r="G679" s="324"/>
      <c r="H679" s="324"/>
      <c r="I679" s="324"/>
      <c r="J679" s="324"/>
      <c r="K679" s="324"/>
      <c r="L679" s="324"/>
      <c r="M679" s="324"/>
      <c r="N679" s="324"/>
      <c r="O679" s="324"/>
      <c r="P679" s="324"/>
      <c r="Q679" s="324"/>
      <c r="R679" s="324"/>
      <c r="S679" s="324"/>
      <c r="T679" s="324"/>
      <c r="U679" s="324"/>
      <c r="V679" s="324"/>
      <c r="W679" s="324"/>
      <c r="X679" s="324"/>
      <c r="Y679" s="324"/>
      <c r="Z679" s="324"/>
      <c r="AA679" s="324"/>
      <c r="AB679" s="324"/>
      <c r="AC679" s="324"/>
      <c r="AD679" s="324"/>
      <c r="AE679" s="324"/>
      <c r="AF679" s="324"/>
      <c r="AG679" s="324"/>
      <c r="AH679" s="324"/>
      <c r="AI679" s="324"/>
      <c r="AJ679" s="324"/>
      <c r="AK679" s="324"/>
      <c r="AL679" s="324"/>
      <c r="AM679" s="324"/>
      <c r="AN679" s="324"/>
      <c r="AO679" s="324"/>
      <c r="AP679" s="324"/>
      <c r="AQ679" s="324"/>
      <c r="AR679" s="324"/>
      <c r="AS679" s="324"/>
      <c r="AT679" s="324"/>
      <c r="AU679" s="324"/>
      <c r="AV679" s="324"/>
      <c r="AW679" s="324"/>
      <c r="AX679" s="324"/>
      <c r="AY679" s="324"/>
      <c r="AZ679" s="324"/>
      <c r="BA679" s="324"/>
      <c r="BB679" s="324"/>
      <c r="BC679" s="324"/>
      <c r="BD679" s="324"/>
      <c r="BE679" s="324"/>
      <c r="BF679" s="324"/>
      <c r="BG679" s="324"/>
      <c r="BH679" s="324"/>
      <c r="BI679" s="324"/>
      <c r="BJ679" s="324"/>
      <c r="BK679" s="324"/>
      <c r="BL679" s="324"/>
      <c r="BM679" s="324"/>
      <c r="BN679" s="324"/>
      <c r="BO679" s="324"/>
      <c r="BP679" s="324"/>
      <c r="BQ679" s="324"/>
      <c r="BR679" s="324"/>
      <c r="BS679" s="324"/>
      <c r="BT679" s="324"/>
      <c r="BU679" s="324"/>
      <c r="BV679" s="324"/>
      <c r="BW679" s="324"/>
      <c r="BX679" s="324"/>
      <c r="BY679" s="324"/>
      <c r="BZ679" s="324"/>
      <c r="CA679" s="324"/>
      <c r="CB679" s="324"/>
      <c r="CC679" s="324"/>
      <c r="CD679" s="324"/>
      <c r="CE679" s="324"/>
      <c r="CF679" s="324"/>
      <c r="CG679" s="324"/>
      <c r="CH679" s="324"/>
      <c r="CI679" s="324"/>
      <c r="CJ679" s="324"/>
      <c r="CK679" s="324"/>
    </row>
    <row r="680" spans="1:89" ht="30" hidden="1" x14ac:dyDescent="0.25">
      <c r="A680" s="16" t="s">
        <v>235</v>
      </c>
      <c r="B680" s="77"/>
      <c r="C680" s="110"/>
      <c r="D680" s="93"/>
      <c r="E680" s="93"/>
      <c r="F680" s="93"/>
      <c r="G680" s="324"/>
      <c r="H680" s="324"/>
      <c r="I680" s="324"/>
      <c r="J680" s="324"/>
      <c r="K680" s="324"/>
      <c r="L680" s="324"/>
      <c r="M680" s="324"/>
      <c r="N680" s="324"/>
      <c r="O680" s="324"/>
      <c r="P680" s="324"/>
      <c r="Q680" s="324"/>
      <c r="R680" s="324"/>
      <c r="S680" s="324"/>
      <c r="T680" s="324"/>
      <c r="U680" s="324"/>
      <c r="V680" s="324"/>
      <c r="W680" s="324"/>
      <c r="X680" s="324"/>
      <c r="Y680" s="324"/>
      <c r="Z680" s="324"/>
      <c r="AA680" s="324"/>
      <c r="AB680" s="324"/>
      <c r="AC680" s="324"/>
      <c r="AD680" s="324"/>
      <c r="AE680" s="324"/>
      <c r="AF680" s="324"/>
      <c r="AG680" s="324"/>
      <c r="AH680" s="324"/>
      <c r="AI680" s="324"/>
      <c r="AJ680" s="324"/>
      <c r="AK680" s="324"/>
      <c r="AL680" s="324"/>
      <c r="AM680" s="324"/>
      <c r="AN680" s="324"/>
      <c r="AO680" s="324"/>
      <c r="AP680" s="324"/>
      <c r="AQ680" s="324"/>
      <c r="AR680" s="324"/>
      <c r="AS680" s="324"/>
      <c r="AT680" s="324"/>
      <c r="AU680" s="324"/>
      <c r="AV680" s="324"/>
      <c r="AW680" s="324"/>
      <c r="AX680" s="324"/>
      <c r="AY680" s="324"/>
      <c r="AZ680" s="324"/>
      <c r="BA680" s="324"/>
      <c r="BB680" s="324"/>
      <c r="BC680" s="324"/>
      <c r="BD680" s="324"/>
      <c r="BE680" s="324"/>
      <c r="BF680" s="324"/>
      <c r="BG680" s="324"/>
      <c r="BH680" s="324"/>
      <c r="BI680" s="324"/>
      <c r="BJ680" s="324"/>
      <c r="BK680" s="324"/>
      <c r="BL680" s="324"/>
      <c r="BM680" s="324"/>
      <c r="BN680" s="324"/>
      <c r="BO680" s="324"/>
      <c r="BP680" s="324"/>
      <c r="BQ680" s="324"/>
      <c r="BR680" s="324"/>
      <c r="BS680" s="324"/>
      <c r="BT680" s="324"/>
      <c r="BU680" s="324"/>
      <c r="BV680" s="324"/>
      <c r="BW680" s="324"/>
      <c r="BX680" s="324"/>
      <c r="BY680" s="324"/>
      <c r="BZ680" s="324"/>
      <c r="CA680" s="324"/>
      <c r="CB680" s="324"/>
      <c r="CC680" s="324"/>
      <c r="CD680" s="324"/>
      <c r="CE680" s="324"/>
      <c r="CF680" s="324"/>
      <c r="CG680" s="324"/>
      <c r="CH680" s="324"/>
      <c r="CI680" s="324"/>
      <c r="CJ680" s="324"/>
      <c r="CK680" s="324"/>
    </row>
    <row r="681" spans="1:89" hidden="1" x14ac:dyDescent="0.25">
      <c r="A681" s="16" t="s">
        <v>236</v>
      </c>
      <c r="B681" s="6"/>
      <c r="C681" s="93"/>
      <c r="D681" s="93"/>
      <c r="E681" s="93"/>
      <c r="F681" s="93"/>
      <c r="G681" s="324"/>
      <c r="H681" s="324"/>
      <c r="I681" s="324"/>
      <c r="J681" s="324"/>
      <c r="K681" s="324"/>
      <c r="L681" s="324"/>
      <c r="M681" s="324"/>
      <c r="N681" s="324"/>
      <c r="O681" s="324"/>
      <c r="P681" s="324"/>
      <c r="Q681" s="324"/>
      <c r="R681" s="324"/>
      <c r="S681" s="324"/>
      <c r="T681" s="324"/>
      <c r="U681" s="324"/>
      <c r="V681" s="324"/>
      <c r="W681" s="324"/>
      <c r="X681" s="324"/>
      <c r="Y681" s="324"/>
      <c r="Z681" s="324"/>
      <c r="AA681" s="324"/>
      <c r="AB681" s="324"/>
      <c r="AC681" s="324"/>
      <c r="AD681" s="324"/>
      <c r="AE681" s="324"/>
      <c r="AF681" s="324"/>
      <c r="AG681" s="324"/>
      <c r="AH681" s="324"/>
      <c r="AI681" s="324"/>
      <c r="AJ681" s="324"/>
      <c r="AK681" s="324"/>
      <c r="AL681" s="324"/>
      <c r="AM681" s="324"/>
      <c r="AN681" s="324"/>
      <c r="AO681" s="324"/>
      <c r="AP681" s="324"/>
      <c r="AQ681" s="324"/>
      <c r="AR681" s="324"/>
      <c r="AS681" s="324"/>
      <c r="AT681" s="324"/>
      <c r="AU681" s="324"/>
      <c r="AV681" s="324"/>
      <c r="AW681" s="324"/>
      <c r="AX681" s="324"/>
      <c r="AY681" s="324"/>
      <c r="AZ681" s="324"/>
      <c r="BA681" s="324"/>
      <c r="BB681" s="324"/>
      <c r="BC681" s="324"/>
      <c r="BD681" s="324"/>
      <c r="BE681" s="324"/>
      <c r="BF681" s="324"/>
      <c r="BG681" s="324"/>
      <c r="BH681" s="324"/>
      <c r="BI681" s="324"/>
      <c r="BJ681" s="324"/>
      <c r="BK681" s="324"/>
      <c r="BL681" s="324"/>
      <c r="BM681" s="324"/>
      <c r="BN681" s="324"/>
      <c r="BO681" s="324"/>
      <c r="BP681" s="324"/>
      <c r="BQ681" s="324"/>
      <c r="BR681" s="324"/>
      <c r="BS681" s="324"/>
      <c r="BT681" s="324"/>
      <c r="BU681" s="324"/>
      <c r="BV681" s="324"/>
      <c r="BW681" s="324"/>
      <c r="BX681" s="324"/>
      <c r="BY681" s="324"/>
      <c r="BZ681" s="324"/>
      <c r="CA681" s="324"/>
      <c r="CB681" s="324"/>
      <c r="CC681" s="324"/>
      <c r="CD681" s="324"/>
      <c r="CE681" s="324"/>
      <c r="CF681" s="324"/>
      <c r="CG681" s="324"/>
      <c r="CH681" s="324"/>
      <c r="CI681" s="324"/>
      <c r="CJ681" s="324"/>
      <c r="CK681" s="324"/>
    </row>
    <row r="682" spans="1:89" hidden="1" x14ac:dyDescent="0.25">
      <c r="A682" s="16" t="s">
        <v>271</v>
      </c>
      <c r="B682" s="6"/>
      <c r="C682" s="93"/>
      <c r="D682" s="93"/>
      <c r="E682" s="93"/>
      <c r="F682" s="93"/>
      <c r="G682" s="324"/>
      <c r="H682" s="324"/>
      <c r="I682" s="324"/>
      <c r="J682" s="324"/>
      <c r="K682" s="324"/>
      <c r="L682" s="324"/>
      <c r="M682" s="324"/>
      <c r="N682" s="324"/>
      <c r="O682" s="324"/>
      <c r="P682" s="324"/>
      <c r="Q682" s="324"/>
      <c r="R682" s="324"/>
      <c r="S682" s="324"/>
      <c r="T682" s="324"/>
      <c r="U682" s="324"/>
      <c r="V682" s="324"/>
      <c r="W682" s="324"/>
      <c r="X682" s="324"/>
      <c r="Y682" s="324"/>
      <c r="Z682" s="324"/>
      <c r="AA682" s="324"/>
      <c r="AB682" s="324"/>
      <c r="AC682" s="324"/>
      <c r="AD682" s="324"/>
      <c r="AE682" s="324"/>
      <c r="AF682" s="324"/>
      <c r="AG682" s="324"/>
      <c r="AH682" s="324"/>
      <c r="AI682" s="324"/>
      <c r="AJ682" s="324"/>
      <c r="AK682" s="324"/>
      <c r="AL682" s="324"/>
      <c r="AM682" s="324"/>
      <c r="AN682" s="324"/>
      <c r="AO682" s="324"/>
      <c r="AP682" s="324"/>
      <c r="AQ682" s="324"/>
      <c r="AR682" s="324"/>
      <c r="AS682" s="324"/>
      <c r="AT682" s="324"/>
      <c r="AU682" s="324"/>
      <c r="AV682" s="324"/>
      <c r="AW682" s="324"/>
      <c r="AX682" s="324"/>
      <c r="AY682" s="324"/>
      <c r="AZ682" s="324"/>
      <c r="BA682" s="324"/>
      <c r="BB682" s="324"/>
      <c r="BC682" s="324"/>
      <c r="BD682" s="324"/>
      <c r="BE682" s="324"/>
      <c r="BF682" s="324"/>
      <c r="BG682" s="324"/>
      <c r="BH682" s="324"/>
      <c r="BI682" s="324"/>
      <c r="BJ682" s="324"/>
      <c r="BK682" s="324"/>
      <c r="BL682" s="324"/>
      <c r="BM682" s="324"/>
      <c r="BN682" s="324"/>
      <c r="BO682" s="324"/>
      <c r="BP682" s="324"/>
      <c r="BQ682" s="324"/>
      <c r="BR682" s="324"/>
      <c r="BS682" s="324"/>
      <c r="BT682" s="324"/>
      <c r="BU682" s="324"/>
      <c r="BV682" s="324"/>
      <c r="BW682" s="324"/>
      <c r="BX682" s="324"/>
      <c r="BY682" s="324"/>
      <c r="BZ682" s="324"/>
      <c r="CA682" s="324"/>
      <c r="CB682" s="324"/>
      <c r="CC682" s="324"/>
      <c r="CD682" s="324"/>
      <c r="CE682" s="324"/>
      <c r="CF682" s="324"/>
      <c r="CG682" s="324"/>
      <c r="CH682" s="324"/>
      <c r="CI682" s="324"/>
      <c r="CJ682" s="324"/>
      <c r="CK682" s="324"/>
    </row>
    <row r="683" spans="1:89" hidden="1" x14ac:dyDescent="0.25">
      <c r="A683" s="152" t="s">
        <v>282</v>
      </c>
      <c r="B683" s="6"/>
      <c r="C683" s="93"/>
      <c r="D683" s="93"/>
      <c r="E683" s="93"/>
      <c r="F683" s="93"/>
      <c r="G683" s="324"/>
      <c r="H683" s="324"/>
      <c r="I683" s="324"/>
      <c r="J683" s="324"/>
      <c r="K683" s="324"/>
      <c r="L683" s="324"/>
      <c r="M683" s="324"/>
      <c r="N683" s="324"/>
      <c r="O683" s="324"/>
      <c r="P683" s="324"/>
      <c r="Q683" s="324"/>
      <c r="R683" s="324"/>
      <c r="S683" s="324"/>
      <c r="T683" s="324"/>
      <c r="U683" s="324"/>
      <c r="V683" s="324"/>
      <c r="W683" s="324"/>
      <c r="X683" s="324"/>
      <c r="Y683" s="324"/>
      <c r="Z683" s="324"/>
      <c r="AA683" s="324"/>
      <c r="AB683" s="324"/>
      <c r="AC683" s="324"/>
      <c r="AD683" s="324"/>
      <c r="AE683" s="324"/>
      <c r="AF683" s="324"/>
      <c r="AG683" s="324"/>
      <c r="AH683" s="324"/>
      <c r="AI683" s="324"/>
      <c r="AJ683" s="324"/>
      <c r="AK683" s="324"/>
      <c r="AL683" s="324"/>
      <c r="AM683" s="324"/>
      <c r="AN683" s="324"/>
      <c r="AO683" s="324"/>
      <c r="AP683" s="324"/>
      <c r="AQ683" s="324"/>
      <c r="AR683" s="324"/>
      <c r="AS683" s="324"/>
      <c r="AT683" s="324"/>
      <c r="AU683" s="324"/>
      <c r="AV683" s="324"/>
      <c r="AW683" s="324"/>
      <c r="AX683" s="324"/>
      <c r="AY683" s="324"/>
      <c r="AZ683" s="324"/>
      <c r="BA683" s="324"/>
      <c r="BB683" s="324"/>
      <c r="BC683" s="324"/>
      <c r="BD683" s="324"/>
      <c r="BE683" s="324"/>
      <c r="BF683" s="324"/>
      <c r="BG683" s="324"/>
      <c r="BH683" s="324"/>
      <c r="BI683" s="324"/>
      <c r="BJ683" s="324"/>
      <c r="BK683" s="324"/>
      <c r="BL683" s="324"/>
      <c r="BM683" s="324"/>
      <c r="BN683" s="324"/>
      <c r="BO683" s="324"/>
      <c r="BP683" s="324"/>
      <c r="BQ683" s="324"/>
      <c r="BR683" s="324"/>
      <c r="BS683" s="324"/>
      <c r="BT683" s="324"/>
      <c r="BU683" s="324"/>
      <c r="BV683" s="324"/>
      <c r="BW683" s="324"/>
      <c r="BX683" s="324"/>
      <c r="BY683" s="324"/>
      <c r="BZ683" s="324"/>
      <c r="CA683" s="324"/>
      <c r="CB683" s="324"/>
      <c r="CC683" s="324"/>
      <c r="CD683" s="324"/>
      <c r="CE683" s="324"/>
      <c r="CF683" s="324"/>
      <c r="CG683" s="324"/>
      <c r="CH683" s="324"/>
      <c r="CI683" s="324"/>
      <c r="CJ683" s="324"/>
      <c r="CK683" s="324"/>
    </row>
    <row r="684" spans="1:89" hidden="1" x14ac:dyDescent="0.25">
      <c r="A684" s="24" t="s">
        <v>144</v>
      </c>
      <c r="B684" s="6"/>
      <c r="C684" s="93"/>
      <c r="D684" s="93"/>
      <c r="E684" s="93"/>
      <c r="F684" s="93"/>
      <c r="G684" s="324"/>
      <c r="H684" s="324"/>
      <c r="I684" s="324"/>
      <c r="J684" s="324"/>
      <c r="K684" s="324"/>
      <c r="L684" s="324"/>
      <c r="M684" s="324"/>
      <c r="N684" s="324"/>
      <c r="O684" s="324"/>
      <c r="P684" s="324"/>
      <c r="Q684" s="324"/>
      <c r="R684" s="324"/>
      <c r="S684" s="324"/>
      <c r="T684" s="324"/>
      <c r="U684" s="324"/>
      <c r="V684" s="324"/>
      <c r="W684" s="324"/>
      <c r="X684" s="324"/>
      <c r="Y684" s="324"/>
      <c r="Z684" s="324"/>
      <c r="AA684" s="324"/>
      <c r="AB684" s="324"/>
      <c r="AC684" s="324"/>
      <c r="AD684" s="324"/>
      <c r="AE684" s="324"/>
      <c r="AF684" s="324"/>
      <c r="AG684" s="324"/>
      <c r="AH684" s="324"/>
      <c r="AI684" s="324"/>
      <c r="AJ684" s="324"/>
      <c r="AK684" s="324"/>
      <c r="AL684" s="324"/>
      <c r="AM684" s="324"/>
      <c r="AN684" s="324"/>
      <c r="AO684" s="324"/>
      <c r="AP684" s="324"/>
      <c r="AQ684" s="324"/>
      <c r="AR684" s="324"/>
      <c r="AS684" s="324"/>
      <c r="AT684" s="324"/>
      <c r="AU684" s="324"/>
      <c r="AV684" s="324"/>
      <c r="AW684" s="324"/>
      <c r="AX684" s="324"/>
      <c r="AY684" s="324"/>
      <c r="AZ684" s="324"/>
      <c r="BA684" s="324"/>
      <c r="BB684" s="324"/>
      <c r="BC684" s="324"/>
      <c r="BD684" s="324"/>
      <c r="BE684" s="324"/>
      <c r="BF684" s="324"/>
      <c r="BG684" s="324"/>
      <c r="BH684" s="324"/>
      <c r="BI684" s="324"/>
      <c r="BJ684" s="324"/>
      <c r="BK684" s="324"/>
      <c r="BL684" s="324"/>
      <c r="BM684" s="324"/>
      <c r="BN684" s="324"/>
      <c r="BO684" s="324"/>
      <c r="BP684" s="324"/>
      <c r="BQ684" s="324"/>
      <c r="BR684" s="324"/>
      <c r="BS684" s="324"/>
      <c r="BT684" s="324"/>
      <c r="BU684" s="324"/>
      <c r="BV684" s="324"/>
      <c r="BW684" s="324"/>
      <c r="BX684" s="324"/>
      <c r="BY684" s="324"/>
      <c r="BZ684" s="324"/>
      <c r="CA684" s="324"/>
      <c r="CB684" s="324"/>
      <c r="CC684" s="324"/>
      <c r="CD684" s="324"/>
      <c r="CE684" s="324"/>
      <c r="CF684" s="324"/>
      <c r="CG684" s="324"/>
      <c r="CH684" s="324"/>
      <c r="CI684" s="324"/>
      <c r="CJ684" s="324"/>
      <c r="CK684" s="324"/>
    </row>
    <row r="685" spans="1:89" hidden="1" x14ac:dyDescent="0.25">
      <c r="A685" s="152" t="s">
        <v>191</v>
      </c>
      <c r="B685" s="6"/>
      <c r="C685" s="93"/>
      <c r="D685" s="93"/>
      <c r="E685" s="93"/>
      <c r="F685" s="93"/>
      <c r="G685" s="324"/>
      <c r="H685" s="324"/>
      <c r="I685" s="324"/>
      <c r="J685" s="324"/>
      <c r="K685" s="324"/>
      <c r="L685" s="324"/>
      <c r="M685" s="324"/>
      <c r="N685" s="324"/>
      <c r="O685" s="324"/>
      <c r="P685" s="324"/>
      <c r="Q685" s="324"/>
      <c r="R685" s="324"/>
      <c r="S685" s="324"/>
      <c r="T685" s="324"/>
      <c r="U685" s="324"/>
      <c r="V685" s="324"/>
      <c r="W685" s="324"/>
      <c r="X685" s="324"/>
      <c r="Y685" s="324"/>
      <c r="Z685" s="324"/>
      <c r="AA685" s="324"/>
      <c r="AB685" s="324"/>
      <c r="AC685" s="324"/>
      <c r="AD685" s="324"/>
      <c r="AE685" s="324"/>
      <c r="AF685" s="324"/>
      <c r="AG685" s="324"/>
      <c r="AH685" s="324"/>
      <c r="AI685" s="324"/>
      <c r="AJ685" s="324"/>
      <c r="AK685" s="324"/>
      <c r="AL685" s="324"/>
      <c r="AM685" s="324"/>
      <c r="AN685" s="324"/>
      <c r="AO685" s="324"/>
      <c r="AP685" s="324"/>
      <c r="AQ685" s="324"/>
      <c r="AR685" s="324"/>
      <c r="AS685" s="324"/>
      <c r="AT685" s="324"/>
      <c r="AU685" s="324"/>
      <c r="AV685" s="324"/>
      <c r="AW685" s="324"/>
      <c r="AX685" s="324"/>
      <c r="AY685" s="324"/>
      <c r="AZ685" s="324"/>
      <c r="BA685" s="324"/>
      <c r="BB685" s="324"/>
      <c r="BC685" s="324"/>
      <c r="BD685" s="324"/>
      <c r="BE685" s="324"/>
      <c r="BF685" s="324"/>
      <c r="BG685" s="324"/>
      <c r="BH685" s="324"/>
      <c r="BI685" s="324"/>
      <c r="BJ685" s="324"/>
      <c r="BK685" s="324"/>
      <c r="BL685" s="324"/>
      <c r="BM685" s="324"/>
      <c r="BN685" s="324"/>
      <c r="BO685" s="324"/>
      <c r="BP685" s="324"/>
      <c r="BQ685" s="324"/>
      <c r="BR685" s="324"/>
      <c r="BS685" s="324"/>
      <c r="BT685" s="324"/>
      <c r="BU685" s="324"/>
      <c r="BV685" s="324"/>
      <c r="BW685" s="324"/>
      <c r="BX685" s="324"/>
      <c r="BY685" s="324"/>
      <c r="BZ685" s="324"/>
      <c r="CA685" s="324"/>
      <c r="CB685" s="324"/>
      <c r="CC685" s="324"/>
      <c r="CD685" s="324"/>
      <c r="CE685" s="324"/>
      <c r="CF685" s="324"/>
      <c r="CG685" s="324"/>
      <c r="CH685" s="324"/>
      <c r="CI685" s="324"/>
      <c r="CJ685" s="324"/>
      <c r="CK685" s="324"/>
    </row>
    <row r="686" spans="1:89" ht="30" hidden="1" x14ac:dyDescent="0.25">
      <c r="A686" s="24" t="s">
        <v>145</v>
      </c>
      <c r="B686" s="6"/>
      <c r="C686" s="93">
        <v>4300</v>
      </c>
      <c r="D686" s="93"/>
      <c r="E686" s="93"/>
      <c r="F686" s="93"/>
      <c r="G686" s="324"/>
      <c r="H686" s="324"/>
      <c r="I686" s="324"/>
      <c r="J686" s="324"/>
      <c r="K686" s="324"/>
      <c r="L686" s="324"/>
      <c r="M686" s="324"/>
      <c r="N686" s="324"/>
      <c r="O686" s="324"/>
      <c r="P686" s="324"/>
      <c r="Q686" s="324"/>
      <c r="R686" s="324"/>
      <c r="S686" s="324"/>
      <c r="T686" s="324"/>
      <c r="U686" s="324"/>
      <c r="V686" s="324"/>
      <c r="W686" s="324"/>
      <c r="X686" s="324"/>
      <c r="Y686" s="324"/>
      <c r="Z686" s="324"/>
      <c r="AA686" s="324"/>
      <c r="AB686" s="324"/>
      <c r="AC686" s="324"/>
      <c r="AD686" s="324"/>
      <c r="AE686" s="324"/>
      <c r="AF686" s="324"/>
      <c r="AG686" s="324"/>
      <c r="AH686" s="324"/>
      <c r="AI686" s="324"/>
      <c r="AJ686" s="324"/>
      <c r="AK686" s="324"/>
      <c r="AL686" s="324"/>
      <c r="AM686" s="324"/>
      <c r="AN686" s="324"/>
      <c r="AO686" s="324"/>
      <c r="AP686" s="324"/>
      <c r="AQ686" s="324"/>
      <c r="AR686" s="324"/>
      <c r="AS686" s="324"/>
      <c r="AT686" s="324"/>
      <c r="AU686" s="324"/>
      <c r="AV686" s="324"/>
      <c r="AW686" s="324"/>
      <c r="AX686" s="324"/>
      <c r="AY686" s="324"/>
      <c r="AZ686" s="324"/>
      <c r="BA686" s="324"/>
      <c r="BB686" s="324"/>
      <c r="BC686" s="324"/>
      <c r="BD686" s="324"/>
      <c r="BE686" s="324"/>
      <c r="BF686" s="324"/>
      <c r="BG686" s="324"/>
      <c r="BH686" s="324"/>
      <c r="BI686" s="324"/>
      <c r="BJ686" s="324"/>
      <c r="BK686" s="324"/>
      <c r="BL686" s="324"/>
      <c r="BM686" s="324"/>
      <c r="BN686" s="324"/>
      <c r="BO686" s="324"/>
      <c r="BP686" s="324"/>
      <c r="BQ686" s="324"/>
      <c r="BR686" s="324"/>
      <c r="BS686" s="324"/>
      <c r="BT686" s="324"/>
      <c r="BU686" s="324"/>
      <c r="BV686" s="324"/>
      <c r="BW686" s="324"/>
      <c r="BX686" s="324"/>
      <c r="BY686" s="324"/>
      <c r="BZ686" s="324"/>
      <c r="CA686" s="324"/>
      <c r="CB686" s="324"/>
      <c r="CC686" s="324"/>
      <c r="CD686" s="324"/>
      <c r="CE686" s="324"/>
      <c r="CF686" s="324"/>
      <c r="CG686" s="324"/>
      <c r="CH686" s="324"/>
      <c r="CI686" s="324"/>
      <c r="CJ686" s="324"/>
      <c r="CK686" s="324"/>
    </row>
    <row r="687" spans="1:89" hidden="1" x14ac:dyDescent="0.25">
      <c r="A687" s="153" t="s">
        <v>208</v>
      </c>
      <c r="B687" s="6"/>
      <c r="C687" s="93"/>
      <c r="D687" s="93"/>
      <c r="E687" s="93"/>
      <c r="F687" s="93"/>
      <c r="G687" s="324"/>
      <c r="H687" s="324"/>
      <c r="I687" s="324"/>
      <c r="J687" s="324"/>
      <c r="K687" s="324"/>
      <c r="L687" s="324"/>
      <c r="M687" s="324"/>
      <c r="N687" s="324"/>
      <c r="O687" s="324"/>
      <c r="P687" s="324"/>
      <c r="Q687" s="324"/>
      <c r="R687" s="324"/>
      <c r="S687" s="324"/>
      <c r="T687" s="324"/>
      <c r="U687" s="324"/>
      <c r="V687" s="324"/>
      <c r="W687" s="324"/>
      <c r="X687" s="324"/>
      <c r="Y687" s="324"/>
      <c r="Z687" s="324"/>
      <c r="AA687" s="324"/>
      <c r="AB687" s="324"/>
      <c r="AC687" s="324"/>
      <c r="AD687" s="324"/>
      <c r="AE687" s="324"/>
      <c r="AF687" s="324"/>
      <c r="AG687" s="324"/>
      <c r="AH687" s="324"/>
      <c r="AI687" s="324"/>
      <c r="AJ687" s="324"/>
      <c r="AK687" s="324"/>
      <c r="AL687" s="324"/>
      <c r="AM687" s="324"/>
      <c r="AN687" s="324"/>
      <c r="AO687" s="324"/>
      <c r="AP687" s="324"/>
      <c r="AQ687" s="324"/>
      <c r="AR687" s="324"/>
      <c r="AS687" s="324"/>
      <c r="AT687" s="324"/>
      <c r="AU687" s="324"/>
      <c r="AV687" s="324"/>
      <c r="AW687" s="324"/>
      <c r="AX687" s="324"/>
      <c r="AY687" s="324"/>
      <c r="AZ687" s="324"/>
      <c r="BA687" s="324"/>
      <c r="BB687" s="324"/>
      <c r="BC687" s="324"/>
      <c r="BD687" s="324"/>
      <c r="BE687" s="324"/>
      <c r="BF687" s="324"/>
      <c r="BG687" s="324"/>
      <c r="BH687" s="324"/>
      <c r="BI687" s="324"/>
      <c r="BJ687" s="324"/>
      <c r="BK687" s="324"/>
      <c r="BL687" s="324"/>
      <c r="BM687" s="324"/>
      <c r="BN687" s="324"/>
      <c r="BO687" s="324"/>
      <c r="BP687" s="324"/>
      <c r="BQ687" s="324"/>
      <c r="BR687" s="324"/>
      <c r="BS687" s="324"/>
      <c r="BT687" s="324"/>
      <c r="BU687" s="324"/>
      <c r="BV687" s="324"/>
      <c r="BW687" s="324"/>
      <c r="BX687" s="324"/>
      <c r="BY687" s="324"/>
      <c r="BZ687" s="324"/>
      <c r="CA687" s="324"/>
      <c r="CB687" s="324"/>
      <c r="CC687" s="324"/>
      <c r="CD687" s="324"/>
      <c r="CE687" s="324"/>
      <c r="CF687" s="324"/>
      <c r="CG687" s="324"/>
      <c r="CH687" s="324"/>
      <c r="CI687" s="324"/>
      <c r="CJ687" s="324"/>
      <c r="CK687" s="324"/>
    </row>
    <row r="688" spans="1:89" hidden="1" x14ac:dyDescent="0.25">
      <c r="A688" s="229" t="s">
        <v>268</v>
      </c>
      <c r="B688" s="6"/>
      <c r="C688" s="93">
        <v>400</v>
      </c>
      <c r="D688" s="93"/>
      <c r="E688" s="93"/>
      <c r="F688" s="93"/>
      <c r="G688" s="324"/>
      <c r="H688" s="324"/>
      <c r="I688" s="324"/>
      <c r="J688" s="324"/>
      <c r="K688" s="324"/>
      <c r="L688" s="324"/>
      <c r="M688" s="324"/>
      <c r="N688" s="324"/>
      <c r="O688" s="324"/>
      <c r="P688" s="324"/>
      <c r="Q688" s="324"/>
      <c r="R688" s="324"/>
      <c r="S688" s="324"/>
      <c r="T688" s="324"/>
      <c r="U688" s="324"/>
      <c r="V688" s="324"/>
      <c r="W688" s="324"/>
      <c r="X688" s="324"/>
      <c r="Y688" s="324"/>
      <c r="Z688" s="324"/>
      <c r="AA688" s="324"/>
      <c r="AB688" s="324"/>
      <c r="AC688" s="324"/>
      <c r="AD688" s="324"/>
      <c r="AE688" s="324"/>
      <c r="AF688" s="324"/>
      <c r="AG688" s="324"/>
      <c r="AH688" s="324"/>
      <c r="AI688" s="324"/>
      <c r="AJ688" s="324"/>
      <c r="AK688" s="324"/>
      <c r="AL688" s="324"/>
      <c r="AM688" s="324"/>
      <c r="AN688" s="324"/>
      <c r="AO688" s="324"/>
      <c r="AP688" s="324"/>
      <c r="AQ688" s="324"/>
      <c r="AR688" s="324"/>
      <c r="AS688" s="324"/>
      <c r="AT688" s="324"/>
      <c r="AU688" s="324"/>
      <c r="AV688" s="324"/>
      <c r="AW688" s="324"/>
      <c r="AX688" s="324"/>
      <c r="AY688" s="324"/>
      <c r="AZ688" s="324"/>
      <c r="BA688" s="324"/>
      <c r="BB688" s="324"/>
      <c r="BC688" s="324"/>
      <c r="BD688" s="324"/>
      <c r="BE688" s="324"/>
      <c r="BF688" s="324"/>
      <c r="BG688" s="324"/>
      <c r="BH688" s="324"/>
      <c r="BI688" s="324"/>
      <c r="BJ688" s="324"/>
      <c r="BK688" s="324"/>
      <c r="BL688" s="324"/>
      <c r="BM688" s="324"/>
      <c r="BN688" s="324"/>
      <c r="BO688" s="324"/>
      <c r="BP688" s="324"/>
      <c r="BQ688" s="324"/>
      <c r="BR688" s="324"/>
      <c r="BS688" s="324"/>
      <c r="BT688" s="324"/>
      <c r="BU688" s="324"/>
      <c r="BV688" s="324"/>
      <c r="BW688" s="324"/>
      <c r="BX688" s="324"/>
      <c r="BY688" s="324"/>
      <c r="BZ688" s="324"/>
      <c r="CA688" s="324"/>
      <c r="CB688" s="324"/>
      <c r="CC688" s="324"/>
      <c r="CD688" s="324"/>
      <c r="CE688" s="324"/>
      <c r="CF688" s="324"/>
      <c r="CG688" s="324"/>
      <c r="CH688" s="324"/>
      <c r="CI688" s="324"/>
      <c r="CJ688" s="324"/>
      <c r="CK688" s="324"/>
    </row>
    <row r="689" spans="1:89" hidden="1" x14ac:dyDescent="0.25">
      <c r="A689" s="17" t="s">
        <v>197</v>
      </c>
      <c r="B689" s="6"/>
      <c r="C689" s="78">
        <f>C661+ROUND(C684*3.2,0)+C686</f>
        <v>16787</v>
      </c>
      <c r="D689" s="93"/>
      <c r="E689" s="93"/>
      <c r="F689" s="93"/>
      <c r="G689" s="324"/>
      <c r="H689" s="324"/>
      <c r="I689" s="324"/>
      <c r="J689" s="324"/>
      <c r="K689" s="324"/>
      <c r="L689" s="324"/>
      <c r="M689" s="324"/>
      <c r="N689" s="324"/>
      <c r="O689" s="324"/>
      <c r="P689" s="324"/>
      <c r="Q689" s="324"/>
      <c r="R689" s="324"/>
      <c r="S689" s="324"/>
      <c r="T689" s="324"/>
      <c r="U689" s="324"/>
      <c r="V689" s="324"/>
      <c r="W689" s="324"/>
      <c r="X689" s="324"/>
      <c r="Y689" s="324"/>
      <c r="Z689" s="324"/>
      <c r="AA689" s="324"/>
      <c r="AB689" s="324"/>
      <c r="AC689" s="324"/>
      <c r="AD689" s="324"/>
      <c r="AE689" s="324"/>
      <c r="AF689" s="324"/>
      <c r="AG689" s="324"/>
      <c r="AH689" s="324"/>
      <c r="AI689" s="324"/>
      <c r="AJ689" s="324"/>
      <c r="AK689" s="324"/>
      <c r="AL689" s="324"/>
      <c r="AM689" s="324"/>
      <c r="AN689" s="324"/>
      <c r="AO689" s="324"/>
      <c r="AP689" s="324"/>
      <c r="AQ689" s="324"/>
      <c r="AR689" s="324"/>
      <c r="AS689" s="324"/>
      <c r="AT689" s="324"/>
      <c r="AU689" s="324"/>
      <c r="AV689" s="324"/>
      <c r="AW689" s="324"/>
      <c r="AX689" s="324"/>
      <c r="AY689" s="324"/>
      <c r="AZ689" s="324"/>
      <c r="BA689" s="324"/>
      <c r="BB689" s="324"/>
      <c r="BC689" s="324"/>
      <c r="BD689" s="324"/>
      <c r="BE689" s="324"/>
      <c r="BF689" s="324"/>
      <c r="BG689" s="324"/>
      <c r="BH689" s="324"/>
      <c r="BI689" s="324"/>
      <c r="BJ689" s="324"/>
      <c r="BK689" s="324"/>
      <c r="BL689" s="324"/>
      <c r="BM689" s="324"/>
      <c r="BN689" s="324"/>
      <c r="BO689" s="324"/>
      <c r="BP689" s="324"/>
      <c r="BQ689" s="324"/>
      <c r="BR689" s="324"/>
      <c r="BS689" s="324"/>
      <c r="BT689" s="324"/>
      <c r="BU689" s="324"/>
      <c r="BV689" s="324"/>
      <c r="BW689" s="324"/>
      <c r="BX689" s="324"/>
      <c r="BY689" s="324"/>
      <c r="BZ689" s="324"/>
      <c r="CA689" s="324"/>
      <c r="CB689" s="324"/>
      <c r="CC689" s="324"/>
      <c r="CD689" s="324"/>
      <c r="CE689" s="324"/>
      <c r="CF689" s="324"/>
      <c r="CG689" s="324"/>
      <c r="CH689" s="324"/>
      <c r="CI689" s="324"/>
      <c r="CJ689" s="324"/>
      <c r="CK689" s="324"/>
    </row>
    <row r="690" spans="1:89" hidden="1" x14ac:dyDescent="0.25">
      <c r="A690" s="239" t="s">
        <v>196</v>
      </c>
      <c r="B690" s="6"/>
      <c r="C690" s="78">
        <f>C659+C689</f>
        <v>114030</v>
      </c>
      <c r="D690" s="93"/>
      <c r="E690" s="93"/>
      <c r="F690" s="93"/>
      <c r="G690" s="324"/>
      <c r="H690" s="324"/>
      <c r="I690" s="324"/>
      <c r="J690" s="324"/>
      <c r="K690" s="324"/>
      <c r="L690" s="324"/>
      <c r="M690" s="324"/>
      <c r="N690" s="324"/>
      <c r="O690" s="324"/>
      <c r="P690" s="324"/>
      <c r="Q690" s="324"/>
      <c r="R690" s="324"/>
      <c r="S690" s="324"/>
      <c r="T690" s="324"/>
      <c r="U690" s="324"/>
      <c r="V690" s="324"/>
      <c r="W690" s="324"/>
      <c r="X690" s="324"/>
      <c r="Y690" s="324"/>
      <c r="Z690" s="324"/>
      <c r="AA690" s="324"/>
      <c r="AB690" s="324"/>
      <c r="AC690" s="324"/>
      <c r="AD690" s="324"/>
      <c r="AE690" s="324"/>
      <c r="AF690" s="324"/>
      <c r="AG690" s="324"/>
      <c r="AH690" s="324"/>
      <c r="AI690" s="324"/>
      <c r="AJ690" s="324"/>
      <c r="AK690" s="324"/>
      <c r="AL690" s="324"/>
      <c r="AM690" s="324"/>
      <c r="AN690" s="324"/>
      <c r="AO690" s="324"/>
      <c r="AP690" s="324"/>
      <c r="AQ690" s="324"/>
      <c r="AR690" s="324"/>
      <c r="AS690" s="324"/>
      <c r="AT690" s="324"/>
      <c r="AU690" s="324"/>
      <c r="AV690" s="324"/>
      <c r="AW690" s="324"/>
      <c r="AX690" s="324"/>
      <c r="AY690" s="324"/>
      <c r="AZ690" s="324"/>
      <c r="BA690" s="324"/>
      <c r="BB690" s="324"/>
      <c r="BC690" s="324"/>
      <c r="BD690" s="324"/>
      <c r="BE690" s="324"/>
      <c r="BF690" s="324"/>
      <c r="BG690" s="324"/>
      <c r="BH690" s="324"/>
      <c r="BI690" s="324"/>
      <c r="BJ690" s="324"/>
      <c r="BK690" s="324"/>
      <c r="BL690" s="324"/>
      <c r="BM690" s="324"/>
      <c r="BN690" s="324"/>
      <c r="BO690" s="324"/>
      <c r="BP690" s="324"/>
      <c r="BQ690" s="324"/>
      <c r="BR690" s="324"/>
      <c r="BS690" s="324"/>
      <c r="BT690" s="324"/>
      <c r="BU690" s="324"/>
      <c r="BV690" s="324"/>
      <c r="BW690" s="324"/>
      <c r="BX690" s="324"/>
      <c r="BY690" s="324"/>
      <c r="BZ690" s="324"/>
      <c r="CA690" s="324"/>
      <c r="CB690" s="324"/>
      <c r="CC690" s="324"/>
      <c r="CD690" s="324"/>
      <c r="CE690" s="324"/>
      <c r="CF690" s="324"/>
      <c r="CG690" s="324"/>
      <c r="CH690" s="324"/>
      <c r="CI690" s="324"/>
      <c r="CJ690" s="324"/>
      <c r="CK690" s="324"/>
    </row>
    <row r="691" spans="1:89" ht="15" hidden="1" customHeight="1" x14ac:dyDescent="0.25">
      <c r="A691" s="126" t="s">
        <v>8</v>
      </c>
      <c r="B691" s="507"/>
      <c r="C691" s="93"/>
      <c r="D691" s="93"/>
      <c r="E691" s="93"/>
      <c r="F691" s="93"/>
      <c r="G691" s="324"/>
      <c r="H691" s="324"/>
      <c r="I691" s="324"/>
      <c r="J691" s="324"/>
      <c r="K691" s="324"/>
      <c r="L691" s="324"/>
      <c r="M691" s="324"/>
      <c r="N691" s="324"/>
      <c r="O691" s="324"/>
      <c r="P691" s="324"/>
      <c r="Q691" s="324"/>
      <c r="R691" s="324"/>
      <c r="S691" s="324"/>
      <c r="T691" s="324"/>
      <c r="U691" s="324"/>
      <c r="V691" s="324"/>
      <c r="W691" s="324"/>
      <c r="X691" s="324"/>
      <c r="Y691" s="324"/>
      <c r="Z691" s="324"/>
      <c r="AA691" s="324"/>
      <c r="AB691" s="324"/>
      <c r="AC691" s="324"/>
      <c r="AD691" s="324"/>
      <c r="AE691" s="324"/>
      <c r="AF691" s="324"/>
      <c r="AG691" s="324"/>
      <c r="AH691" s="324"/>
      <c r="AI691" s="324"/>
      <c r="AJ691" s="324"/>
      <c r="AK691" s="324"/>
      <c r="AL691" s="324"/>
      <c r="AM691" s="324"/>
      <c r="AN691" s="324"/>
      <c r="AO691" s="324"/>
      <c r="AP691" s="324"/>
      <c r="AQ691" s="324"/>
      <c r="AR691" s="324"/>
      <c r="AS691" s="324"/>
      <c r="AT691" s="324"/>
      <c r="AU691" s="324"/>
      <c r="AV691" s="324"/>
      <c r="AW691" s="324"/>
      <c r="AX691" s="324"/>
      <c r="AY691" s="324"/>
      <c r="AZ691" s="324"/>
      <c r="BA691" s="324"/>
      <c r="BB691" s="324"/>
      <c r="BC691" s="324"/>
      <c r="BD691" s="324"/>
      <c r="BE691" s="324"/>
      <c r="BF691" s="324"/>
      <c r="BG691" s="324"/>
      <c r="BH691" s="324"/>
      <c r="BI691" s="324"/>
      <c r="BJ691" s="324"/>
      <c r="BK691" s="324"/>
      <c r="BL691" s="324"/>
      <c r="BM691" s="324"/>
      <c r="BN691" s="324"/>
      <c r="BO691" s="324"/>
      <c r="BP691" s="324"/>
      <c r="BQ691" s="324"/>
      <c r="BR691" s="324"/>
      <c r="BS691" s="324"/>
      <c r="BT691" s="324"/>
      <c r="BU691" s="324"/>
      <c r="BV691" s="324"/>
      <c r="BW691" s="324"/>
      <c r="BX691" s="324"/>
      <c r="BY691" s="324"/>
      <c r="BZ691" s="324"/>
      <c r="CA691" s="324"/>
      <c r="CB691" s="324"/>
      <c r="CC691" s="324"/>
      <c r="CD691" s="324"/>
      <c r="CE691" s="324"/>
      <c r="CF691" s="324"/>
      <c r="CG691" s="324"/>
      <c r="CH691" s="324"/>
      <c r="CI691" s="324"/>
      <c r="CJ691" s="324"/>
      <c r="CK691" s="324"/>
    </row>
    <row r="692" spans="1:89" ht="15" hidden="1" customHeight="1" x14ac:dyDescent="0.25">
      <c r="A692" s="20" t="s">
        <v>172</v>
      </c>
      <c r="B692" s="507"/>
      <c r="C692" s="93"/>
      <c r="D692" s="93"/>
      <c r="E692" s="93"/>
      <c r="F692" s="93"/>
      <c r="G692" s="324"/>
      <c r="H692" s="324"/>
      <c r="I692" s="324"/>
      <c r="J692" s="324"/>
      <c r="K692" s="324"/>
      <c r="L692" s="324"/>
      <c r="M692" s="324"/>
      <c r="N692" s="324"/>
      <c r="O692" s="324"/>
      <c r="P692" s="324"/>
      <c r="Q692" s="324"/>
      <c r="R692" s="324"/>
      <c r="S692" s="324"/>
      <c r="T692" s="324"/>
      <c r="U692" s="324"/>
      <c r="V692" s="324"/>
      <c r="W692" s="324"/>
      <c r="X692" s="324"/>
      <c r="Y692" s="324"/>
      <c r="Z692" s="324"/>
      <c r="AA692" s="324"/>
      <c r="AB692" s="324"/>
      <c r="AC692" s="324"/>
      <c r="AD692" s="324"/>
      <c r="AE692" s="324"/>
      <c r="AF692" s="324"/>
      <c r="AG692" s="324"/>
      <c r="AH692" s="324"/>
      <c r="AI692" s="324"/>
      <c r="AJ692" s="324"/>
      <c r="AK692" s="324"/>
      <c r="AL692" s="324"/>
      <c r="AM692" s="324"/>
      <c r="AN692" s="324"/>
      <c r="AO692" s="324"/>
      <c r="AP692" s="324"/>
      <c r="AQ692" s="324"/>
      <c r="AR692" s="324"/>
      <c r="AS692" s="324"/>
      <c r="AT692" s="324"/>
      <c r="AU692" s="324"/>
      <c r="AV692" s="324"/>
      <c r="AW692" s="324"/>
      <c r="AX692" s="324"/>
      <c r="AY692" s="324"/>
      <c r="AZ692" s="324"/>
      <c r="BA692" s="324"/>
      <c r="BB692" s="324"/>
      <c r="BC692" s="324"/>
      <c r="BD692" s="324"/>
      <c r="BE692" s="324"/>
      <c r="BF692" s="324"/>
      <c r="BG692" s="324"/>
      <c r="BH692" s="324"/>
      <c r="BI692" s="324"/>
      <c r="BJ692" s="324"/>
      <c r="BK692" s="324"/>
      <c r="BL692" s="324"/>
      <c r="BM692" s="324"/>
      <c r="BN692" s="324"/>
      <c r="BO692" s="324"/>
      <c r="BP692" s="324"/>
      <c r="BQ692" s="324"/>
      <c r="BR692" s="324"/>
      <c r="BS692" s="324"/>
      <c r="BT692" s="324"/>
      <c r="BU692" s="324"/>
      <c r="BV692" s="324"/>
      <c r="BW692" s="324"/>
      <c r="BX692" s="324"/>
      <c r="BY692" s="324"/>
      <c r="BZ692" s="324"/>
      <c r="CA692" s="324"/>
      <c r="CB692" s="324"/>
      <c r="CC692" s="324"/>
      <c r="CD692" s="324"/>
      <c r="CE692" s="324"/>
      <c r="CF692" s="324"/>
      <c r="CG692" s="324"/>
      <c r="CH692" s="324"/>
      <c r="CI692" s="324"/>
      <c r="CJ692" s="324"/>
      <c r="CK692" s="324"/>
    </row>
    <row r="693" spans="1:89" ht="15" hidden="1" customHeight="1" x14ac:dyDescent="0.25">
      <c r="A693" s="52" t="s">
        <v>24</v>
      </c>
      <c r="B693" s="25">
        <v>300</v>
      </c>
      <c r="C693" s="63">
        <v>470</v>
      </c>
      <c r="D693" s="12">
        <v>11</v>
      </c>
      <c r="E693" s="66">
        <f>ROUND(F693/B693,0)</f>
        <v>17</v>
      </c>
      <c r="F693" s="63">
        <f>ROUND(C693*D693,0)</f>
        <v>5170</v>
      </c>
      <c r="G693" s="324"/>
      <c r="H693" s="324"/>
      <c r="I693" s="324"/>
      <c r="J693" s="324"/>
      <c r="K693" s="324"/>
      <c r="L693" s="324"/>
      <c r="M693" s="324"/>
      <c r="N693" s="324"/>
      <c r="O693" s="324"/>
      <c r="P693" s="324"/>
      <c r="Q693" s="324"/>
      <c r="R693" s="324"/>
      <c r="S693" s="324"/>
      <c r="T693" s="324"/>
      <c r="U693" s="324"/>
      <c r="V693" s="324"/>
      <c r="W693" s="324"/>
      <c r="X693" s="324"/>
      <c r="Y693" s="324"/>
      <c r="Z693" s="324"/>
      <c r="AA693" s="324"/>
      <c r="AB693" s="324"/>
      <c r="AC693" s="324"/>
      <c r="AD693" s="324"/>
      <c r="AE693" s="324"/>
      <c r="AF693" s="324"/>
      <c r="AG693" s="324"/>
      <c r="AH693" s="324"/>
      <c r="AI693" s="324"/>
      <c r="AJ693" s="324"/>
      <c r="AK693" s="324"/>
      <c r="AL693" s="324"/>
      <c r="AM693" s="324"/>
      <c r="AN693" s="324"/>
      <c r="AO693" s="324"/>
      <c r="AP693" s="324"/>
      <c r="AQ693" s="324"/>
      <c r="AR693" s="324"/>
      <c r="AS693" s="324"/>
      <c r="AT693" s="324"/>
      <c r="AU693" s="324"/>
      <c r="AV693" s="324"/>
      <c r="AW693" s="324"/>
      <c r="AX693" s="324"/>
      <c r="AY693" s="324"/>
      <c r="AZ693" s="324"/>
      <c r="BA693" s="324"/>
      <c r="BB693" s="324"/>
      <c r="BC693" s="324"/>
      <c r="BD693" s="324"/>
      <c r="BE693" s="324"/>
      <c r="BF693" s="324"/>
      <c r="BG693" s="324"/>
      <c r="BH693" s="324"/>
      <c r="BI693" s="324"/>
      <c r="BJ693" s="324"/>
      <c r="BK693" s="324"/>
      <c r="BL693" s="324"/>
      <c r="BM693" s="324"/>
      <c r="BN693" s="324"/>
      <c r="BO693" s="324"/>
      <c r="BP693" s="324"/>
      <c r="BQ693" s="324"/>
      <c r="BR693" s="324"/>
      <c r="BS693" s="324"/>
      <c r="BT693" s="324"/>
      <c r="BU693" s="324"/>
      <c r="BV693" s="324"/>
      <c r="BW693" s="324"/>
      <c r="BX693" s="324"/>
      <c r="BY693" s="324"/>
      <c r="BZ693" s="324"/>
      <c r="CA693" s="324"/>
      <c r="CB693" s="324"/>
      <c r="CC693" s="324"/>
      <c r="CD693" s="324"/>
      <c r="CE693" s="324"/>
      <c r="CF693" s="324"/>
      <c r="CG693" s="324"/>
      <c r="CH693" s="324"/>
      <c r="CI693" s="324"/>
      <c r="CJ693" s="324"/>
      <c r="CK693" s="324"/>
    </row>
    <row r="694" spans="1:89" ht="15" hidden="1" customHeight="1" x14ac:dyDescent="0.25">
      <c r="A694" s="10" t="s">
        <v>13</v>
      </c>
      <c r="B694" s="25">
        <v>300</v>
      </c>
      <c r="C694" s="63">
        <v>220</v>
      </c>
      <c r="D694" s="12">
        <v>10</v>
      </c>
      <c r="E694" s="66">
        <f>ROUND(F694/B694,0)</f>
        <v>7</v>
      </c>
      <c r="F694" s="63">
        <f>ROUND(C694*D694,0)</f>
        <v>2200</v>
      </c>
      <c r="G694" s="324"/>
      <c r="H694" s="324"/>
      <c r="I694" s="324"/>
      <c r="J694" s="324"/>
      <c r="K694" s="324"/>
      <c r="L694" s="324"/>
      <c r="M694" s="324"/>
      <c r="N694" s="324"/>
      <c r="O694" s="324"/>
      <c r="P694" s="324"/>
      <c r="Q694" s="324"/>
      <c r="R694" s="324"/>
      <c r="S694" s="324"/>
      <c r="T694" s="324"/>
      <c r="U694" s="324"/>
      <c r="V694" s="324"/>
      <c r="W694" s="324"/>
      <c r="X694" s="324"/>
      <c r="Y694" s="324"/>
      <c r="Z694" s="324"/>
      <c r="AA694" s="324"/>
      <c r="AB694" s="324"/>
      <c r="AC694" s="324"/>
      <c r="AD694" s="324"/>
      <c r="AE694" s="324"/>
      <c r="AF694" s="324"/>
      <c r="AG694" s="324"/>
      <c r="AH694" s="324"/>
      <c r="AI694" s="324"/>
      <c r="AJ694" s="324"/>
      <c r="AK694" s="324"/>
      <c r="AL694" s="324"/>
      <c r="AM694" s="324"/>
      <c r="AN694" s="324"/>
      <c r="AO694" s="324"/>
      <c r="AP694" s="324"/>
      <c r="AQ694" s="324"/>
      <c r="AR694" s="324"/>
      <c r="AS694" s="324"/>
      <c r="AT694" s="324"/>
      <c r="AU694" s="324"/>
      <c r="AV694" s="324"/>
      <c r="AW694" s="324"/>
      <c r="AX694" s="324"/>
      <c r="AY694" s="324"/>
      <c r="AZ694" s="324"/>
      <c r="BA694" s="324"/>
      <c r="BB694" s="324"/>
      <c r="BC694" s="324"/>
      <c r="BD694" s="324"/>
      <c r="BE694" s="324"/>
      <c r="BF694" s="324"/>
      <c r="BG694" s="324"/>
      <c r="BH694" s="324"/>
      <c r="BI694" s="324"/>
      <c r="BJ694" s="324"/>
      <c r="BK694" s="324"/>
      <c r="BL694" s="324"/>
      <c r="BM694" s="324"/>
      <c r="BN694" s="324"/>
      <c r="BO694" s="324"/>
      <c r="BP694" s="324"/>
      <c r="BQ694" s="324"/>
      <c r="BR694" s="324"/>
      <c r="BS694" s="324"/>
      <c r="BT694" s="324"/>
      <c r="BU694" s="324"/>
      <c r="BV694" s="324"/>
      <c r="BW694" s="324"/>
      <c r="BX694" s="324"/>
      <c r="BY694" s="324"/>
      <c r="BZ694" s="324"/>
      <c r="CA694" s="324"/>
      <c r="CB694" s="324"/>
      <c r="CC694" s="324"/>
      <c r="CD694" s="324"/>
      <c r="CE694" s="324"/>
      <c r="CF694" s="324"/>
      <c r="CG694" s="324"/>
      <c r="CH694" s="324"/>
      <c r="CI694" s="324"/>
      <c r="CJ694" s="324"/>
      <c r="CK694" s="324"/>
    </row>
    <row r="695" spans="1:89" ht="15" hidden="1" customHeight="1" x14ac:dyDescent="0.25">
      <c r="A695" s="52" t="s">
        <v>27</v>
      </c>
      <c r="B695" s="25">
        <v>300</v>
      </c>
      <c r="C695" s="63">
        <v>170</v>
      </c>
      <c r="D695" s="12">
        <v>6.1</v>
      </c>
      <c r="E695" s="66">
        <f>ROUND(F695/B695,0)</f>
        <v>3</v>
      </c>
      <c r="F695" s="63">
        <f>ROUND(C695*D695,0)</f>
        <v>1037</v>
      </c>
      <c r="G695" s="324"/>
      <c r="H695" s="324"/>
      <c r="I695" s="324"/>
      <c r="J695" s="324"/>
      <c r="K695" s="324"/>
      <c r="L695" s="324"/>
      <c r="M695" s="324"/>
      <c r="N695" s="324"/>
      <c r="O695" s="324"/>
      <c r="P695" s="324"/>
      <c r="Q695" s="324"/>
      <c r="R695" s="324"/>
      <c r="S695" s="324"/>
      <c r="T695" s="324"/>
      <c r="U695" s="324"/>
      <c r="V695" s="324"/>
      <c r="W695" s="324"/>
      <c r="X695" s="324"/>
      <c r="Y695" s="324"/>
      <c r="Z695" s="324"/>
      <c r="AA695" s="324"/>
      <c r="AB695" s="324"/>
      <c r="AC695" s="324"/>
      <c r="AD695" s="324"/>
      <c r="AE695" s="324"/>
      <c r="AF695" s="324"/>
      <c r="AG695" s="324"/>
      <c r="AH695" s="324"/>
      <c r="AI695" s="324"/>
      <c r="AJ695" s="324"/>
      <c r="AK695" s="324"/>
      <c r="AL695" s="324"/>
      <c r="AM695" s="324"/>
      <c r="AN695" s="324"/>
      <c r="AO695" s="324"/>
      <c r="AP695" s="324"/>
      <c r="AQ695" s="324"/>
      <c r="AR695" s="324"/>
      <c r="AS695" s="324"/>
      <c r="AT695" s="324"/>
      <c r="AU695" s="324"/>
      <c r="AV695" s="324"/>
      <c r="AW695" s="324"/>
      <c r="AX695" s="324"/>
      <c r="AY695" s="324"/>
      <c r="AZ695" s="324"/>
      <c r="BA695" s="324"/>
      <c r="BB695" s="324"/>
      <c r="BC695" s="324"/>
      <c r="BD695" s="324"/>
      <c r="BE695" s="324"/>
      <c r="BF695" s="324"/>
      <c r="BG695" s="324"/>
      <c r="BH695" s="324"/>
      <c r="BI695" s="324"/>
      <c r="BJ695" s="324"/>
      <c r="BK695" s="324"/>
      <c r="BL695" s="324"/>
      <c r="BM695" s="324"/>
      <c r="BN695" s="324"/>
      <c r="BO695" s="324"/>
      <c r="BP695" s="324"/>
      <c r="BQ695" s="324"/>
      <c r="BR695" s="324"/>
      <c r="BS695" s="324"/>
      <c r="BT695" s="324"/>
      <c r="BU695" s="324"/>
      <c r="BV695" s="324"/>
      <c r="BW695" s="324"/>
      <c r="BX695" s="324"/>
      <c r="BY695" s="324"/>
      <c r="BZ695" s="324"/>
      <c r="CA695" s="324"/>
      <c r="CB695" s="324"/>
      <c r="CC695" s="324"/>
      <c r="CD695" s="324"/>
      <c r="CE695" s="324"/>
      <c r="CF695" s="324"/>
      <c r="CG695" s="324"/>
      <c r="CH695" s="324"/>
      <c r="CI695" s="324"/>
      <c r="CJ695" s="324"/>
      <c r="CK695" s="324"/>
    </row>
    <row r="696" spans="1:89" ht="15" hidden="1" customHeight="1" x14ac:dyDescent="0.25">
      <c r="A696" s="72" t="s">
        <v>10</v>
      </c>
      <c r="B696" s="134"/>
      <c r="C696" s="135">
        <f>C693+C694+C695</f>
        <v>860</v>
      </c>
      <c r="D696" s="104">
        <f>F696/C696</f>
        <v>9.7755813953488371</v>
      </c>
      <c r="E696" s="102">
        <f>E693+E694+E695</f>
        <v>27</v>
      </c>
      <c r="F696" s="102">
        <f>F693+F694+F695</f>
        <v>8407</v>
      </c>
      <c r="G696" s="324"/>
      <c r="H696" s="324"/>
      <c r="I696" s="324"/>
      <c r="J696" s="324"/>
      <c r="K696" s="324"/>
      <c r="L696" s="324"/>
      <c r="M696" s="324"/>
      <c r="N696" s="324"/>
      <c r="O696" s="324"/>
      <c r="P696" s="324"/>
      <c r="Q696" s="324"/>
      <c r="R696" s="324"/>
      <c r="S696" s="324"/>
      <c r="T696" s="324"/>
      <c r="U696" s="324"/>
      <c r="V696" s="324"/>
      <c r="W696" s="324"/>
      <c r="X696" s="324"/>
      <c r="Y696" s="324"/>
      <c r="Z696" s="324"/>
      <c r="AA696" s="324"/>
      <c r="AB696" s="324"/>
      <c r="AC696" s="324"/>
      <c r="AD696" s="324"/>
      <c r="AE696" s="324"/>
      <c r="AF696" s="324"/>
      <c r="AG696" s="324"/>
      <c r="AH696" s="324"/>
      <c r="AI696" s="324"/>
      <c r="AJ696" s="324"/>
      <c r="AK696" s="324"/>
      <c r="AL696" s="324"/>
      <c r="AM696" s="324"/>
      <c r="AN696" s="324"/>
      <c r="AO696" s="324"/>
      <c r="AP696" s="324"/>
      <c r="AQ696" s="324"/>
      <c r="AR696" s="324"/>
      <c r="AS696" s="324"/>
      <c r="AT696" s="324"/>
      <c r="AU696" s="324"/>
      <c r="AV696" s="324"/>
      <c r="AW696" s="324"/>
      <c r="AX696" s="324"/>
      <c r="AY696" s="324"/>
      <c r="AZ696" s="324"/>
      <c r="BA696" s="324"/>
      <c r="BB696" s="324"/>
      <c r="BC696" s="324"/>
      <c r="BD696" s="324"/>
      <c r="BE696" s="324"/>
      <c r="BF696" s="324"/>
      <c r="BG696" s="324"/>
      <c r="BH696" s="324"/>
      <c r="BI696" s="324"/>
      <c r="BJ696" s="324"/>
      <c r="BK696" s="324"/>
      <c r="BL696" s="324"/>
      <c r="BM696" s="324"/>
      <c r="BN696" s="324"/>
      <c r="BO696" s="324"/>
      <c r="BP696" s="324"/>
      <c r="BQ696" s="324"/>
      <c r="BR696" s="324"/>
      <c r="BS696" s="324"/>
      <c r="BT696" s="324"/>
      <c r="BU696" s="324"/>
      <c r="BV696" s="324"/>
      <c r="BW696" s="324"/>
      <c r="BX696" s="324"/>
      <c r="BY696" s="324"/>
      <c r="BZ696" s="324"/>
      <c r="CA696" s="324"/>
      <c r="CB696" s="324"/>
      <c r="CC696" s="324"/>
      <c r="CD696" s="324"/>
      <c r="CE696" s="324"/>
      <c r="CF696" s="324"/>
      <c r="CG696" s="324"/>
      <c r="CH696" s="324"/>
      <c r="CI696" s="324"/>
      <c r="CJ696" s="324"/>
      <c r="CK696" s="324"/>
    </row>
    <row r="697" spans="1:89" ht="15" hidden="1" customHeight="1" x14ac:dyDescent="0.25">
      <c r="A697" s="20" t="s">
        <v>23</v>
      </c>
      <c r="B697" s="134"/>
      <c r="C697" s="513"/>
      <c r="D697" s="104"/>
      <c r="E697" s="514"/>
      <c r="F697" s="514"/>
      <c r="G697" s="324"/>
      <c r="H697" s="324"/>
      <c r="I697" s="324"/>
      <c r="J697" s="324"/>
      <c r="K697" s="324"/>
      <c r="L697" s="324"/>
      <c r="M697" s="324"/>
      <c r="N697" s="324"/>
      <c r="O697" s="324"/>
      <c r="P697" s="324"/>
      <c r="Q697" s="324"/>
      <c r="R697" s="324"/>
      <c r="S697" s="324"/>
      <c r="T697" s="324"/>
      <c r="U697" s="324"/>
      <c r="V697" s="324"/>
      <c r="W697" s="324"/>
      <c r="X697" s="324"/>
      <c r="Y697" s="324"/>
      <c r="Z697" s="324"/>
      <c r="AA697" s="324"/>
      <c r="AB697" s="324"/>
      <c r="AC697" s="324"/>
      <c r="AD697" s="324"/>
      <c r="AE697" s="324"/>
      <c r="AF697" s="324"/>
      <c r="AG697" s="324"/>
      <c r="AH697" s="324"/>
      <c r="AI697" s="324"/>
      <c r="AJ697" s="324"/>
      <c r="AK697" s="324"/>
      <c r="AL697" s="324"/>
      <c r="AM697" s="324"/>
      <c r="AN697" s="324"/>
      <c r="AO697" s="324"/>
      <c r="AP697" s="324"/>
      <c r="AQ697" s="324"/>
      <c r="AR697" s="324"/>
      <c r="AS697" s="324"/>
      <c r="AT697" s="324"/>
      <c r="AU697" s="324"/>
      <c r="AV697" s="324"/>
      <c r="AW697" s="324"/>
      <c r="AX697" s="324"/>
      <c r="AY697" s="324"/>
      <c r="AZ697" s="324"/>
      <c r="BA697" s="324"/>
      <c r="BB697" s="324"/>
      <c r="BC697" s="324"/>
      <c r="BD697" s="324"/>
      <c r="BE697" s="324"/>
      <c r="BF697" s="324"/>
      <c r="BG697" s="324"/>
      <c r="BH697" s="324"/>
      <c r="BI697" s="324"/>
      <c r="BJ697" s="324"/>
      <c r="BK697" s="324"/>
      <c r="BL697" s="324"/>
      <c r="BM697" s="324"/>
      <c r="BN697" s="324"/>
      <c r="BO697" s="324"/>
      <c r="BP697" s="324"/>
      <c r="BQ697" s="324"/>
      <c r="BR697" s="324"/>
      <c r="BS697" s="324"/>
      <c r="BT697" s="324"/>
      <c r="BU697" s="324"/>
      <c r="BV697" s="324"/>
      <c r="BW697" s="324"/>
      <c r="BX697" s="324"/>
      <c r="BY697" s="324"/>
      <c r="BZ697" s="324"/>
      <c r="CA697" s="324"/>
      <c r="CB697" s="324"/>
      <c r="CC697" s="324"/>
      <c r="CD697" s="324"/>
      <c r="CE697" s="324"/>
      <c r="CF697" s="324"/>
      <c r="CG697" s="324"/>
      <c r="CH697" s="324"/>
      <c r="CI697" s="324"/>
      <c r="CJ697" s="324"/>
      <c r="CK697" s="324"/>
    </row>
    <row r="698" spans="1:89" ht="15" hidden="1" customHeight="1" x14ac:dyDescent="0.25">
      <c r="A698" s="131" t="s">
        <v>173</v>
      </c>
      <c r="B698" s="507">
        <v>240</v>
      </c>
      <c r="C698" s="93">
        <v>700</v>
      </c>
      <c r="D698" s="439">
        <v>8</v>
      </c>
      <c r="E698" s="93">
        <f>ROUND(F698/B698,0)</f>
        <v>23</v>
      </c>
      <c r="F698" s="93">
        <f>ROUND(C698*D698,0)</f>
        <v>5600</v>
      </c>
      <c r="G698" s="324"/>
      <c r="H698" s="324"/>
      <c r="I698" s="324"/>
      <c r="J698" s="324"/>
      <c r="K698" s="324"/>
      <c r="L698" s="324"/>
      <c r="M698" s="324"/>
      <c r="N698" s="324"/>
      <c r="O698" s="324"/>
      <c r="P698" s="324"/>
      <c r="Q698" s="324"/>
      <c r="R698" s="324"/>
      <c r="S698" s="324"/>
      <c r="T698" s="324"/>
      <c r="U698" s="324"/>
      <c r="V698" s="324"/>
      <c r="W698" s="324"/>
      <c r="X698" s="324"/>
      <c r="Y698" s="324"/>
      <c r="Z698" s="324"/>
      <c r="AA698" s="324"/>
      <c r="AB698" s="324"/>
      <c r="AC698" s="324"/>
      <c r="AD698" s="324"/>
      <c r="AE698" s="324"/>
      <c r="AF698" s="324"/>
      <c r="AG698" s="324"/>
      <c r="AH698" s="324"/>
      <c r="AI698" s="324"/>
      <c r="AJ698" s="324"/>
      <c r="AK698" s="324"/>
      <c r="AL698" s="324"/>
      <c r="AM698" s="324"/>
      <c r="AN698" s="324"/>
      <c r="AO698" s="324"/>
      <c r="AP698" s="324"/>
      <c r="AQ698" s="324"/>
      <c r="AR698" s="324"/>
      <c r="AS698" s="324"/>
      <c r="AT698" s="324"/>
      <c r="AU698" s="324"/>
      <c r="AV698" s="324"/>
      <c r="AW698" s="324"/>
      <c r="AX698" s="324"/>
      <c r="AY698" s="324"/>
      <c r="AZ698" s="324"/>
      <c r="BA698" s="324"/>
      <c r="BB698" s="324"/>
      <c r="BC698" s="324"/>
      <c r="BD698" s="324"/>
      <c r="BE698" s="324"/>
      <c r="BF698" s="324"/>
      <c r="BG698" s="324"/>
      <c r="BH698" s="324"/>
      <c r="BI698" s="324"/>
      <c r="BJ698" s="324"/>
      <c r="BK698" s="324"/>
      <c r="BL698" s="324"/>
      <c r="BM698" s="324"/>
      <c r="BN698" s="324"/>
      <c r="BO698" s="324"/>
      <c r="BP698" s="324"/>
      <c r="BQ698" s="324"/>
      <c r="BR698" s="324"/>
      <c r="BS698" s="324"/>
      <c r="BT698" s="324"/>
      <c r="BU698" s="324"/>
      <c r="BV698" s="324"/>
      <c r="BW698" s="324"/>
      <c r="BX698" s="324"/>
      <c r="BY698" s="324"/>
      <c r="BZ698" s="324"/>
      <c r="CA698" s="324"/>
      <c r="CB698" s="324"/>
      <c r="CC698" s="324"/>
      <c r="CD698" s="324"/>
      <c r="CE698" s="324"/>
      <c r="CF698" s="324"/>
      <c r="CG698" s="324"/>
      <c r="CH698" s="324"/>
      <c r="CI698" s="324"/>
      <c r="CJ698" s="324"/>
      <c r="CK698" s="324"/>
    </row>
    <row r="699" spans="1:89" ht="15" hidden="1" customHeight="1" x14ac:dyDescent="0.25">
      <c r="A699" s="494" t="s">
        <v>174</v>
      </c>
      <c r="B699" s="508"/>
      <c r="C699" s="243">
        <f>C698</f>
        <v>700</v>
      </c>
      <c r="D699" s="460">
        <f>D698</f>
        <v>8</v>
      </c>
      <c r="E699" s="243">
        <f>E698</f>
        <v>23</v>
      </c>
      <c r="F699" s="243">
        <f>F698</f>
        <v>5600</v>
      </c>
      <c r="G699" s="324"/>
      <c r="H699" s="324"/>
      <c r="I699" s="324"/>
      <c r="J699" s="324"/>
      <c r="K699" s="324"/>
      <c r="L699" s="324"/>
      <c r="M699" s="324"/>
      <c r="N699" s="324"/>
      <c r="O699" s="324"/>
      <c r="P699" s="324"/>
      <c r="Q699" s="324"/>
      <c r="R699" s="324"/>
      <c r="S699" s="324"/>
      <c r="T699" s="324"/>
      <c r="U699" s="324"/>
      <c r="V699" s="324"/>
      <c r="W699" s="324"/>
      <c r="X699" s="324"/>
      <c r="Y699" s="324"/>
      <c r="Z699" s="324"/>
      <c r="AA699" s="324"/>
      <c r="AB699" s="324"/>
      <c r="AC699" s="324"/>
      <c r="AD699" s="324"/>
      <c r="AE699" s="324"/>
      <c r="AF699" s="324"/>
      <c r="AG699" s="324"/>
      <c r="AH699" s="324"/>
      <c r="AI699" s="324"/>
      <c r="AJ699" s="324"/>
      <c r="AK699" s="324"/>
      <c r="AL699" s="324"/>
      <c r="AM699" s="324"/>
      <c r="AN699" s="324"/>
      <c r="AO699" s="324"/>
      <c r="AP699" s="324"/>
      <c r="AQ699" s="324"/>
      <c r="AR699" s="324"/>
      <c r="AS699" s="324"/>
      <c r="AT699" s="324"/>
      <c r="AU699" s="324"/>
      <c r="AV699" s="324"/>
      <c r="AW699" s="324"/>
      <c r="AX699" s="324"/>
      <c r="AY699" s="324"/>
      <c r="AZ699" s="324"/>
      <c r="BA699" s="324"/>
      <c r="BB699" s="324"/>
      <c r="BC699" s="324"/>
      <c r="BD699" s="324"/>
      <c r="BE699" s="324"/>
      <c r="BF699" s="324"/>
      <c r="BG699" s="324"/>
      <c r="BH699" s="324"/>
      <c r="BI699" s="324"/>
      <c r="BJ699" s="324"/>
      <c r="BK699" s="324"/>
      <c r="BL699" s="324"/>
      <c r="BM699" s="324"/>
      <c r="BN699" s="324"/>
      <c r="BO699" s="324"/>
      <c r="BP699" s="324"/>
      <c r="BQ699" s="324"/>
      <c r="BR699" s="324"/>
      <c r="BS699" s="324"/>
      <c r="BT699" s="324"/>
      <c r="BU699" s="324"/>
      <c r="BV699" s="324"/>
      <c r="BW699" s="324"/>
      <c r="BX699" s="324"/>
      <c r="BY699" s="324"/>
      <c r="BZ699" s="324"/>
      <c r="CA699" s="324"/>
      <c r="CB699" s="324"/>
      <c r="CC699" s="324"/>
      <c r="CD699" s="324"/>
      <c r="CE699" s="324"/>
      <c r="CF699" s="324"/>
      <c r="CG699" s="324"/>
      <c r="CH699" s="324"/>
      <c r="CI699" s="324"/>
      <c r="CJ699" s="324"/>
      <c r="CK699" s="324"/>
    </row>
    <row r="700" spans="1:89" ht="18" hidden="1" customHeight="1" x14ac:dyDescent="0.25">
      <c r="A700" s="22" t="s">
        <v>141</v>
      </c>
      <c r="B700" s="354"/>
      <c r="C700" s="78">
        <f>C696+C699</f>
        <v>1560</v>
      </c>
      <c r="D700" s="103">
        <f>F700/C700</f>
        <v>8.9788461538461544</v>
      </c>
      <c r="E700" s="78">
        <f>E696+E699</f>
        <v>50</v>
      </c>
      <c r="F700" s="78">
        <f>F696+F699</f>
        <v>14007</v>
      </c>
    </row>
    <row r="701" spans="1:89" s="324" customFormat="1" hidden="1" thickBot="1" x14ac:dyDescent="0.25">
      <c r="A701" s="505" t="s">
        <v>11</v>
      </c>
      <c r="B701" s="506"/>
      <c r="C701" s="506"/>
      <c r="D701" s="506"/>
      <c r="E701" s="506"/>
      <c r="F701" s="506"/>
    </row>
    <row r="702" spans="1:89" s="324" customFormat="1" hidden="1" x14ac:dyDescent="0.25">
      <c r="A702" s="515"/>
      <c r="B702" s="509"/>
      <c r="C702" s="236"/>
      <c r="D702" s="236"/>
      <c r="E702" s="236"/>
      <c r="F702" s="236"/>
    </row>
    <row r="703" spans="1:89" s="324" customFormat="1" ht="15.75" hidden="1" x14ac:dyDescent="0.25">
      <c r="A703" s="322" t="s">
        <v>281</v>
      </c>
      <c r="B703" s="51"/>
      <c r="C703" s="93"/>
      <c r="D703" s="93"/>
      <c r="E703" s="93"/>
      <c r="F703" s="93"/>
    </row>
    <row r="704" spans="1:89" s="324" customFormat="1" hidden="1" x14ac:dyDescent="0.25">
      <c r="A704" s="337" t="s">
        <v>5</v>
      </c>
      <c r="B704" s="51"/>
      <c r="C704" s="93"/>
      <c r="D704" s="93"/>
      <c r="E704" s="93"/>
      <c r="F704" s="93"/>
    </row>
    <row r="705" spans="1:6" s="324" customFormat="1" hidden="1" x14ac:dyDescent="0.25">
      <c r="A705" s="35" t="s">
        <v>46</v>
      </c>
      <c r="B705" s="438">
        <v>340</v>
      </c>
      <c r="C705" s="93">
        <v>85</v>
      </c>
      <c r="D705" s="439">
        <v>11</v>
      </c>
      <c r="E705" s="93">
        <f>ROUND(F705/B705,0)</f>
        <v>3</v>
      </c>
      <c r="F705" s="93">
        <f>ROUND(C705*D705,0)</f>
        <v>935</v>
      </c>
    </row>
    <row r="706" spans="1:6" s="324" customFormat="1" ht="14.25" hidden="1" x14ac:dyDescent="0.2">
      <c r="A706" s="285" t="s">
        <v>6</v>
      </c>
      <c r="B706" s="51">
        <v>340</v>
      </c>
      <c r="C706" s="78">
        <f>C705</f>
        <v>85</v>
      </c>
      <c r="D706" s="499">
        <f>D705</f>
        <v>11</v>
      </c>
      <c r="E706" s="78">
        <f>E705</f>
        <v>3</v>
      </c>
      <c r="F706" s="78">
        <f>F705</f>
        <v>935</v>
      </c>
    </row>
    <row r="707" spans="1:6" s="324" customFormat="1" hidden="1" x14ac:dyDescent="0.25">
      <c r="A707" s="15" t="s">
        <v>199</v>
      </c>
      <c r="B707" s="51"/>
      <c r="C707" s="93"/>
      <c r="D707" s="93"/>
      <c r="E707" s="93"/>
      <c r="F707" s="93"/>
    </row>
    <row r="708" spans="1:6" s="324" customFormat="1" hidden="1" x14ac:dyDescent="0.25">
      <c r="A708" s="16" t="s">
        <v>146</v>
      </c>
      <c r="B708" s="123"/>
      <c r="C708" s="93">
        <f>C709+C710+C711+C712</f>
        <v>7100</v>
      </c>
      <c r="D708" s="93"/>
      <c r="E708" s="93"/>
      <c r="F708" s="93"/>
    </row>
    <row r="709" spans="1:6" s="324" customFormat="1" hidden="1" x14ac:dyDescent="0.25">
      <c r="A709" s="16" t="s">
        <v>192</v>
      </c>
      <c r="B709" s="6"/>
      <c r="C709" s="93"/>
      <c r="D709" s="93"/>
      <c r="E709" s="93"/>
      <c r="F709" s="93"/>
    </row>
    <row r="710" spans="1:6" s="324" customFormat="1" ht="30" hidden="1" x14ac:dyDescent="0.25">
      <c r="A710" s="16" t="s">
        <v>227</v>
      </c>
      <c r="B710" s="6"/>
      <c r="C710" s="93">
        <v>1600</v>
      </c>
      <c r="D710" s="93"/>
      <c r="E710" s="93"/>
      <c r="F710" s="93"/>
    </row>
    <row r="711" spans="1:6" s="324" customFormat="1" ht="30" hidden="1" x14ac:dyDescent="0.25">
      <c r="A711" s="16" t="s">
        <v>228</v>
      </c>
      <c r="B711" s="6"/>
      <c r="C711" s="93"/>
      <c r="D711" s="93"/>
      <c r="E711" s="93"/>
      <c r="F711" s="93"/>
    </row>
    <row r="712" spans="1:6" s="324" customFormat="1" hidden="1" x14ac:dyDescent="0.25">
      <c r="A712" s="16" t="s">
        <v>229</v>
      </c>
      <c r="B712" s="6"/>
      <c r="C712" s="93">
        <v>5500</v>
      </c>
      <c r="D712" s="93"/>
      <c r="E712" s="93"/>
      <c r="F712" s="93"/>
    </row>
    <row r="713" spans="1:6" s="324" customFormat="1" hidden="1" x14ac:dyDescent="0.25">
      <c r="A713" s="24" t="s">
        <v>144</v>
      </c>
      <c r="B713" s="6"/>
      <c r="C713" s="93">
        <v>10500</v>
      </c>
      <c r="D713" s="93"/>
      <c r="E713" s="93"/>
      <c r="F713" s="93"/>
    </row>
    <row r="714" spans="1:6" s="324" customFormat="1" hidden="1" x14ac:dyDescent="0.25">
      <c r="A714" s="152" t="s">
        <v>191</v>
      </c>
      <c r="B714" s="6"/>
      <c r="C714" s="93">
        <v>23400</v>
      </c>
      <c r="D714" s="93"/>
      <c r="E714" s="93"/>
      <c r="F714" s="93"/>
    </row>
    <row r="715" spans="1:6" s="324" customFormat="1" hidden="1" x14ac:dyDescent="0.25">
      <c r="A715" s="17" t="s">
        <v>165</v>
      </c>
      <c r="B715" s="6"/>
      <c r="C715" s="78">
        <f>C708+ROUND(C713*3.2,0)</f>
        <v>40700</v>
      </c>
      <c r="D715" s="93"/>
      <c r="E715" s="93"/>
      <c r="F715" s="93"/>
    </row>
    <row r="716" spans="1:6" s="324" customFormat="1" hidden="1" x14ac:dyDescent="0.25">
      <c r="A716" s="15" t="s">
        <v>198</v>
      </c>
      <c r="B716" s="6"/>
      <c r="C716" s="93"/>
      <c r="D716" s="93"/>
      <c r="E716" s="93"/>
      <c r="F716" s="93"/>
    </row>
    <row r="717" spans="1:6" s="324" customFormat="1" hidden="1" x14ac:dyDescent="0.25">
      <c r="A717" s="16" t="s">
        <v>146</v>
      </c>
      <c r="B717" s="6"/>
      <c r="C717" s="93">
        <f>C718+C719+C726+C734+C735+C736+C737+C738</f>
        <v>2298</v>
      </c>
      <c r="D717" s="93"/>
      <c r="E717" s="93"/>
      <c r="F717" s="93"/>
    </row>
    <row r="718" spans="1:6" s="324" customFormat="1" hidden="1" x14ac:dyDescent="0.25">
      <c r="A718" s="16" t="s">
        <v>192</v>
      </c>
      <c r="B718" s="6"/>
      <c r="C718" s="93"/>
      <c r="D718" s="93"/>
      <c r="E718" s="93"/>
      <c r="F718" s="93"/>
    </row>
    <row r="719" spans="1:6" s="324" customFormat="1" ht="30" hidden="1" x14ac:dyDescent="0.25">
      <c r="A719" s="16" t="s">
        <v>193</v>
      </c>
      <c r="B719" s="77"/>
      <c r="C719" s="110">
        <f>C720+C721+C722+C724</f>
        <v>1898</v>
      </c>
      <c r="D719" s="93"/>
      <c r="E719" s="93"/>
      <c r="F719" s="93"/>
    </row>
    <row r="720" spans="1:6" s="324" customFormat="1" ht="30" hidden="1" x14ac:dyDescent="0.25">
      <c r="A720" s="16" t="s">
        <v>194</v>
      </c>
      <c r="B720" s="77"/>
      <c r="C720" s="110">
        <v>1460</v>
      </c>
      <c r="D720" s="93"/>
      <c r="E720" s="93"/>
      <c r="F720" s="93"/>
    </row>
    <row r="721" spans="1:6" s="324" customFormat="1" ht="30" hidden="1" x14ac:dyDescent="0.25">
      <c r="A721" s="16" t="s">
        <v>195</v>
      </c>
      <c r="B721" s="77"/>
      <c r="C721" s="110">
        <v>438</v>
      </c>
      <c r="D721" s="93"/>
      <c r="E721" s="93"/>
      <c r="F721" s="93"/>
    </row>
    <row r="722" spans="1:6" s="324" customFormat="1" ht="45" hidden="1" x14ac:dyDescent="0.25">
      <c r="A722" s="16" t="s">
        <v>262</v>
      </c>
      <c r="B722" s="77"/>
      <c r="C722" s="110"/>
      <c r="D722" s="93"/>
      <c r="E722" s="93"/>
      <c r="F722" s="93"/>
    </row>
    <row r="723" spans="1:6" s="324" customFormat="1" hidden="1" x14ac:dyDescent="0.25">
      <c r="A723" s="197" t="s">
        <v>263</v>
      </c>
      <c r="B723" s="77"/>
      <c r="C723" s="110"/>
      <c r="D723" s="93"/>
      <c r="E723" s="93"/>
      <c r="F723" s="93"/>
    </row>
    <row r="724" spans="1:6" s="324" customFormat="1" ht="30" hidden="1" x14ac:dyDescent="0.25">
      <c r="A724" s="16" t="s">
        <v>264</v>
      </c>
      <c r="B724" s="77"/>
      <c r="C724" s="110"/>
      <c r="D724" s="93"/>
      <c r="E724" s="93"/>
      <c r="F724" s="93"/>
    </row>
    <row r="725" spans="1:6" s="324" customFormat="1" hidden="1" x14ac:dyDescent="0.25">
      <c r="A725" s="197" t="s">
        <v>263</v>
      </c>
      <c r="B725" s="77"/>
      <c r="C725" s="110"/>
      <c r="D725" s="93"/>
      <c r="E725" s="93"/>
      <c r="F725" s="93"/>
    </row>
    <row r="726" spans="1:6" s="324" customFormat="1" ht="30" hidden="1" x14ac:dyDescent="0.25">
      <c r="A726" s="16" t="s">
        <v>230</v>
      </c>
      <c r="B726" s="77"/>
      <c r="C726" s="110">
        <f>C727+C728+C730+C732</f>
        <v>400</v>
      </c>
      <c r="D726" s="93"/>
      <c r="E726" s="93"/>
      <c r="F726" s="93"/>
    </row>
    <row r="727" spans="1:6" s="324" customFormat="1" ht="30" hidden="1" x14ac:dyDescent="0.25">
      <c r="A727" s="16" t="s">
        <v>231</v>
      </c>
      <c r="B727" s="77"/>
      <c r="C727" s="110">
        <v>400</v>
      </c>
      <c r="D727" s="93"/>
      <c r="E727" s="93"/>
      <c r="F727" s="93"/>
    </row>
    <row r="728" spans="1:6" s="324" customFormat="1" ht="45" hidden="1" x14ac:dyDescent="0.25">
      <c r="A728" s="16" t="s">
        <v>265</v>
      </c>
      <c r="B728" s="77"/>
      <c r="C728" s="110"/>
      <c r="D728" s="93"/>
      <c r="E728" s="93"/>
      <c r="F728" s="93"/>
    </row>
    <row r="729" spans="1:6" s="324" customFormat="1" hidden="1" x14ac:dyDescent="0.25">
      <c r="A729" s="197" t="s">
        <v>263</v>
      </c>
      <c r="B729" s="77"/>
      <c r="C729" s="110"/>
      <c r="D729" s="93"/>
      <c r="E729" s="93"/>
      <c r="F729" s="93"/>
    </row>
    <row r="730" spans="1:6" s="324" customFormat="1" ht="45" hidden="1" x14ac:dyDescent="0.25">
      <c r="A730" s="16" t="s">
        <v>266</v>
      </c>
      <c r="B730" s="77"/>
      <c r="C730" s="110"/>
      <c r="D730" s="93"/>
      <c r="E730" s="93"/>
      <c r="F730" s="93"/>
    </row>
    <row r="731" spans="1:6" s="324" customFormat="1" hidden="1" x14ac:dyDescent="0.25">
      <c r="A731" s="197" t="s">
        <v>263</v>
      </c>
      <c r="B731" s="77"/>
      <c r="C731" s="110"/>
      <c r="D731" s="93"/>
      <c r="E731" s="93"/>
      <c r="F731" s="93"/>
    </row>
    <row r="732" spans="1:6" s="324" customFormat="1" ht="30" hidden="1" x14ac:dyDescent="0.25">
      <c r="A732" s="16" t="s">
        <v>232</v>
      </c>
      <c r="B732" s="77"/>
      <c r="C732" s="110"/>
      <c r="D732" s="93"/>
      <c r="E732" s="93"/>
      <c r="F732" s="93"/>
    </row>
    <row r="733" spans="1:6" s="324" customFormat="1" hidden="1" x14ac:dyDescent="0.25">
      <c r="A733" s="197" t="s">
        <v>263</v>
      </c>
      <c r="B733" s="77"/>
      <c r="C733" s="110"/>
      <c r="D733" s="93"/>
      <c r="E733" s="93"/>
      <c r="F733" s="93"/>
    </row>
    <row r="734" spans="1:6" s="324" customFormat="1" ht="30" hidden="1" x14ac:dyDescent="0.25">
      <c r="A734" s="16" t="s">
        <v>233</v>
      </c>
      <c r="B734" s="77"/>
      <c r="C734" s="110"/>
      <c r="D734" s="93"/>
      <c r="E734" s="93"/>
      <c r="F734" s="93"/>
    </row>
    <row r="735" spans="1:6" s="324" customFormat="1" ht="30" hidden="1" x14ac:dyDescent="0.25">
      <c r="A735" s="16" t="s">
        <v>234</v>
      </c>
      <c r="B735" s="77"/>
      <c r="C735" s="110"/>
      <c r="D735" s="93"/>
      <c r="E735" s="93"/>
      <c r="F735" s="93"/>
    </row>
    <row r="736" spans="1:6" s="324" customFormat="1" ht="30" hidden="1" x14ac:dyDescent="0.25">
      <c r="A736" s="16" t="s">
        <v>235</v>
      </c>
      <c r="B736" s="77"/>
      <c r="C736" s="110"/>
      <c r="D736" s="93"/>
      <c r="E736" s="93"/>
      <c r="F736" s="93"/>
    </row>
    <row r="737" spans="1:6" s="324" customFormat="1" hidden="1" x14ac:dyDescent="0.25">
      <c r="A737" s="16" t="s">
        <v>236</v>
      </c>
      <c r="B737" s="6"/>
      <c r="C737" s="93"/>
      <c r="D737" s="93"/>
      <c r="E737" s="93"/>
      <c r="F737" s="93"/>
    </row>
    <row r="738" spans="1:6" s="324" customFormat="1" hidden="1" x14ac:dyDescent="0.25">
      <c r="A738" s="16" t="s">
        <v>271</v>
      </c>
      <c r="B738" s="6"/>
      <c r="C738" s="93"/>
      <c r="D738" s="93"/>
      <c r="E738" s="93"/>
      <c r="F738" s="93"/>
    </row>
    <row r="739" spans="1:6" s="324" customFormat="1" hidden="1" x14ac:dyDescent="0.25">
      <c r="A739" s="152" t="s">
        <v>282</v>
      </c>
      <c r="B739" s="6"/>
      <c r="C739" s="93"/>
      <c r="D739" s="93"/>
      <c r="E739" s="93"/>
      <c r="F739" s="93"/>
    </row>
    <row r="740" spans="1:6" s="324" customFormat="1" hidden="1" x14ac:dyDescent="0.25">
      <c r="A740" s="24" t="s">
        <v>144</v>
      </c>
      <c r="B740" s="6"/>
      <c r="C740" s="93"/>
      <c r="D740" s="93"/>
      <c r="E740" s="93"/>
      <c r="F740" s="93"/>
    </row>
    <row r="741" spans="1:6" s="324" customFormat="1" hidden="1" x14ac:dyDescent="0.25">
      <c r="A741" s="152" t="s">
        <v>191</v>
      </c>
      <c r="B741" s="6"/>
      <c r="C741" s="93"/>
      <c r="D741" s="93"/>
      <c r="E741" s="93"/>
      <c r="F741" s="93"/>
    </row>
    <row r="742" spans="1:6" s="324" customFormat="1" ht="30" hidden="1" x14ac:dyDescent="0.25">
      <c r="A742" s="24" t="s">
        <v>145</v>
      </c>
      <c r="B742" s="6"/>
      <c r="C742" s="93">
        <v>480</v>
      </c>
      <c r="D742" s="93"/>
      <c r="E742" s="93"/>
      <c r="F742" s="93"/>
    </row>
    <row r="743" spans="1:6" s="324" customFormat="1" hidden="1" x14ac:dyDescent="0.25">
      <c r="A743" s="153" t="s">
        <v>208</v>
      </c>
      <c r="B743" s="6"/>
      <c r="C743" s="93"/>
      <c r="D743" s="93"/>
      <c r="E743" s="93"/>
      <c r="F743" s="93"/>
    </row>
    <row r="744" spans="1:6" s="324" customFormat="1" hidden="1" x14ac:dyDescent="0.25">
      <c r="A744" s="229" t="s">
        <v>268</v>
      </c>
      <c r="B744" s="6"/>
      <c r="C744" s="93"/>
      <c r="D744" s="93"/>
      <c r="E744" s="93"/>
      <c r="F744" s="93"/>
    </row>
    <row r="745" spans="1:6" s="324" customFormat="1" hidden="1" x14ac:dyDescent="0.25">
      <c r="A745" s="17" t="s">
        <v>197</v>
      </c>
      <c r="B745" s="6"/>
      <c r="C745" s="78">
        <f>C717+ROUND(C740*3.2,0)+C742</f>
        <v>2778</v>
      </c>
      <c r="D745" s="93"/>
      <c r="E745" s="93"/>
      <c r="F745" s="93"/>
    </row>
    <row r="746" spans="1:6" s="324" customFormat="1" hidden="1" x14ac:dyDescent="0.25">
      <c r="A746" s="239" t="s">
        <v>196</v>
      </c>
      <c r="B746" s="6"/>
      <c r="C746" s="78">
        <f>C715+C745</f>
        <v>43478</v>
      </c>
      <c r="D746" s="93"/>
      <c r="E746" s="93"/>
      <c r="F746" s="93"/>
    </row>
    <row r="747" spans="1:6" s="324" customFormat="1" hidden="1" x14ac:dyDescent="0.25">
      <c r="A747" s="72" t="s">
        <v>8</v>
      </c>
      <c r="B747" s="134"/>
      <c r="C747" s="78"/>
      <c r="D747" s="78"/>
      <c r="E747" s="93"/>
      <c r="F747" s="93"/>
    </row>
    <row r="748" spans="1:6" s="324" customFormat="1" hidden="1" x14ac:dyDescent="0.25">
      <c r="A748" s="20" t="s">
        <v>23</v>
      </c>
      <c r="B748" s="134"/>
      <c r="C748" s="78"/>
      <c r="D748" s="516"/>
      <c r="E748" s="93"/>
      <c r="F748" s="93"/>
    </row>
    <row r="749" spans="1:6" s="324" customFormat="1" hidden="1" x14ac:dyDescent="0.25">
      <c r="A749" s="131" t="s">
        <v>173</v>
      </c>
      <c r="B749" s="507">
        <v>240</v>
      </c>
      <c r="C749" s="93">
        <v>310</v>
      </c>
      <c r="D749" s="439">
        <v>8</v>
      </c>
      <c r="E749" s="93">
        <f>ROUND(F749/B749,0)</f>
        <v>10</v>
      </c>
      <c r="F749" s="93">
        <f>ROUND(C749*D749,0)</f>
        <v>2480</v>
      </c>
    </row>
    <row r="750" spans="1:6" s="324" customFormat="1" hidden="1" x14ac:dyDescent="0.25">
      <c r="A750" s="494" t="s">
        <v>174</v>
      </c>
      <c r="B750" s="508"/>
      <c r="C750" s="243">
        <f>C749</f>
        <v>310</v>
      </c>
      <c r="D750" s="460">
        <f t="shared" ref="D750:F751" si="8">D749</f>
        <v>8</v>
      </c>
      <c r="E750" s="243">
        <f t="shared" si="8"/>
        <v>10</v>
      </c>
      <c r="F750" s="243">
        <f t="shared" si="8"/>
        <v>2480</v>
      </c>
    </row>
    <row r="751" spans="1:6" s="324" customFormat="1" ht="21" hidden="1" customHeight="1" x14ac:dyDescent="0.25">
      <c r="A751" s="22" t="s">
        <v>141</v>
      </c>
      <c r="B751" s="354"/>
      <c r="C751" s="78">
        <f>C750</f>
        <v>310</v>
      </c>
      <c r="D751" s="499">
        <f>F751/C751</f>
        <v>8</v>
      </c>
      <c r="E751" s="78">
        <f>E750</f>
        <v>10</v>
      </c>
      <c r="F751" s="78">
        <f t="shared" si="8"/>
        <v>2480</v>
      </c>
    </row>
    <row r="752" spans="1:6" s="324" customFormat="1" hidden="1" thickBot="1" x14ac:dyDescent="0.25">
      <c r="A752" s="500" t="s">
        <v>11</v>
      </c>
      <c r="B752" s="502"/>
      <c r="C752" s="502"/>
      <c r="D752" s="502"/>
      <c r="E752" s="502"/>
      <c r="F752" s="502"/>
    </row>
    <row r="753" spans="1:6" ht="36.75" hidden="1" customHeight="1" x14ac:dyDescent="0.25">
      <c r="A753" s="540" t="s">
        <v>247</v>
      </c>
      <c r="B753" s="541"/>
      <c r="C753" s="517">
        <f>C754+C756</f>
        <v>91200</v>
      </c>
      <c r="D753" s="466"/>
      <c r="E753" s="466"/>
      <c r="F753" s="466"/>
    </row>
    <row r="754" spans="1:6" ht="18" hidden="1" customHeight="1" x14ac:dyDescent="0.25">
      <c r="A754" s="181" t="s">
        <v>237</v>
      </c>
      <c r="B754" s="466"/>
      <c r="C754" s="517">
        <f>C755</f>
        <v>91130</v>
      </c>
      <c r="D754" s="466"/>
      <c r="E754" s="466"/>
      <c r="F754" s="466"/>
    </row>
    <row r="755" spans="1:6" ht="16.5" hidden="1" customHeight="1" x14ac:dyDescent="0.25">
      <c r="A755" s="182" t="s">
        <v>238</v>
      </c>
      <c r="B755" s="466"/>
      <c r="C755" s="466">
        <v>91130</v>
      </c>
      <c r="D755" s="466"/>
      <c r="E755" s="466"/>
      <c r="F755" s="466"/>
    </row>
    <row r="756" spans="1:6" ht="21" hidden="1" customHeight="1" x14ac:dyDescent="0.25">
      <c r="A756" s="181" t="s">
        <v>239</v>
      </c>
      <c r="B756" s="466"/>
      <c r="C756" s="517">
        <f>C757+C758</f>
        <v>70</v>
      </c>
      <c r="D756" s="466"/>
      <c r="E756" s="466"/>
      <c r="F756" s="466"/>
    </row>
    <row r="757" spans="1:6" ht="32.25" hidden="1" customHeight="1" x14ac:dyDescent="0.25">
      <c r="A757" s="182" t="s">
        <v>240</v>
      </c>
      <c r="B757" s="466"/>
      <c r="C757" s="466">
        <v>70</v>
      </c>
      <c r="D757" s="466"/>
      <c r="E757" s="466"/>
      <c r="F757" s="466"/>
    </row>
    <row r="758" spans="1:6" ht="21" hidden="1" customHeight="1" x14ac:dyDescent="0.25">
      <c r="A758" s="184" t="s">
        <v>241</v>
      </c>
      <c r="B758" s="466"/>
      <c r="C758" s="466"/>
      <c r="D758" s="466"/>
      <c r="E758" s="466"/>
      <c r="F758" s="466"/>
    </row>
    <row r="759" spans="1:6" ht="21" hidden="1" customHeight="1" thickBot="1" x14ac:dyDescent="0.3">
      <c r="A759" s="95" t="s">
        <v>11</v>
      </c>
      <c r="B759" s="95"/>
      <c r="C759" s="95"/>
      <c r="D759" s="95"/>
      <c r="E759" s="95"/>
      <c r="F759" s="95"/>
    </row>
    <row r="760" spans="1:6" ht="23.25" hidden="1" customHeight="1" x14ac:dyDescent="0.25">
      <c r="A760" s="196" t="s">
        <v>255</v>
      </c>
      <c r="B760" s="92"/>
      <c r="C760" s="92"/>
      <c r="D760" s="92"/>
      <c r="E760" s="92"/>
      <c r="F760" s="92"/>
    </row>
    <row r="761" spans="1:6" ht="15.75" hidden="1" x14ac:dyDescent="0.25">
      <c r="A761" s="188" t="s">
        <v>5</v>
      </c>
      <c r="B761" s="39"/>
      <c r="C761" s="41">
        <f>C22+C82+C141+C214+C278+C322+C377+C650+C706</f>
        <v>48659</v>
      </c>
      <c r="D761" s="7">
        <f>F761/C761</f>
        <v>9.2543414373497193</v>
      </c>
      <c r="E761" s="41">
        <f>E22+E82+E141+E214+E278+E322+E377+E650+E706</f>
        <v>1355</v>
      </c>
      <c r="F761" s="41">
        <f>F22+F82+F141+F214+F278+F322+F377+F650+F706</f>
        <v>450307</v>
      </c>
    </row>
    <row r="762" spans="1:6" ht="15.75" hidden="1" x14ac:dyDescent="0.25">
      <c r="A762" s="188" t="s">
        <v>256</v>
      </c>
      <c r="B762" s="39"/>
      <c r="C762" s="39"/>
      <c r="D762" s="12"/>
      <c r="E762" s="39"/>
      <c r="F762" s="39"/>
    </row>
    <row r="763" spans="1:6" hidden="1" x14ac:dyDescent="0.25">
      <c r="A763" s="15" t="s">
        <v>199</v>
      </c>
      <c r="B763" s="39"/>
      <c r="C763" s="39"/>
      <c r="D763" s="12"/>
      <c r="E763" s="39"/>
      <c r="F763" s="39"/>
    </row>
    <row r="764" spans="1:6" hidden="1" x14ac:dyDescent="0.25">
      <c r="A764" s="16" t="s">
        <v>146</v>
      </c>
      <c r="B764" s="39"/>
      <c r="C764" s="93">
        <f>C765+C766+C767+C768</f>
        <v>148804</v>
      </c>
      <c r="D764" s="12"/>
      <c r="E764" s="39"/>
      <c r="F764" s="39"/>
    </row>
    <row r="765" spans="1:6" hidden="1" x14ac:dyDescent="0.25">
      <c r="A765" s="16" t="s">
        <v>192</v>
      </c>
      <c r="B765" s="39"/>
      <c r="C765" s="93">
        <f t="shared" ref="C765:C770" si="9">C25+C85+C144+C217+C380+C501+C653+C709</f>
        <v>17300</v>
      </c>
      <c r="D765" s="12"/>
      <c r="E765" s="39"/>
      <c r="F765" s="39"/>
    </row>
    <row r="766" spans="1:6" ht="30" hidden="1" x14ac:dyDescent="0.25">
      <c r="A766" s="16" t="s">
        <v>227</v>
      </c>
      <c r="B766" s="39"/>
      <c r="C766" s="93">
        <f t="shared" si="9"/>
        <v>58786</v>
      </c>
      <c r="D766" s="12"/>
      <c r="E766" s="39"/>
      <c r="F766" s="39"/>
    </row>
    <row r="767" spans="1:6" ht="30" hidden="1" x14ac:dyDescent="0.25">
      <c r="A767" s="16" t="s">
        <v>228</v>
      </c>
      <c r="B767" s="39"/>
      <c r="C767" s="93">
        <f t="shared" si="9"/>
        <v>1915</v>
      </c>
      <c r="D767" s="12"/>
      <c r="E767" s="39"/>
      <c r="F767" s="39"/>
    </row>
    <row r="768" spans="1:6" hidden="1" x14ac:dyDescent="0.25">
      <c r="A768" s="16" t="s">
        <v>229</v>
      </c>
      <c r="B768" s="39"/>
      <c r="C768" s="93">
        <f t="shared" si="9"/>
        <v>70803</v>
      </c>
      <c r="D768" s="12"/>
      <c r="E768" s="39"/>
      <c r="F768" s="39"/>
    </row>
    <row r="769" spans="1:6" hidden="1" x14ac:dyDescent="0.25">
      <c r="A769" s="24" t="s">
        <v>144</v>
      </c>
      <c r="B769" s="39"/>
      <c r="C769" s="93">
        <f t="shared" si="9"/>
        <v>411630</v>
      </c>
      <c r="D769" s="12"/>
      <c r="E769" s="39"/>
      <c r="F769" s="39"/>
    </row>
    <row r="770" spans="1:6" hidden="1" x14ac:dyDescent="0.25">
      <c r="A770" s="152" t="s">
        <v>191</v>
      </c>
      <c r="B770" s="39"/>
      <c r="C770" s="93">
        <f t="shared" si="9"/>
        <v>116428</v>
      </c>
      <c r="D770" s="12"/>
      <c r="E770" s="39"/>
      <c r="F770" s="39"/>
    </row>
    <row r="771" spans="1:6" hidden="1" x14ac:dyDescent="0.25">
      <c r="A771" s="17" t="s">
        <v>165</v>
      </c>
      <c r="B771" s="39"/>
      <c r="C771" s="78">
        <f>C764+ROUND(C769*3.2,0)</f>
        <v>1466020</v>
      </c>
      <c r="D771" s="12"/>
      <c r="E771" s="39"/>
      <c r="F771" s="39"/>
    </row>
    <row r="772" spans="1:6" hidden="1" x14ac:dyDescent="0.25">
      <c r="A772" s="15" t="s">
        <v>198</v>
      </c>
      <c r="B772" s="39"/>
      <c r="C772" s="93"/>
      <c r="D772" s="12"/>
      <c r="E772" s="39"/>
      <c r="F772" s="39"/>
    </row>
    <row r="773" spans="1:6" hidden="1" x14ac:dyDescent="0.25">
      <c r="A773" s="16" t="s">
        <v>146</v>
      </c>
      <c r="B773" s="39"/>
      <c r="C773" s="93">
        <f>C774+C775+C782+C790+C791+C792+C793+C794</f>
        <v>542638</v>
      </c>
      <c r="D773" s="12"/>
      <c r="E773" s="39"/>
      <c r="F773" s="39"/>
    </row>
    <row r="774" spans="1:6" hidden="1" x14ac:dyDescent="0.25">
      <c r="A774" s="16" t="s">
        <v>192</v>
      </c>
      <c r="B774" s="39"/>
      <c r="C774" s="93">
        <f>C34+C94+C153+C226+C281+C325+C389+C435+C510+C549+C582+C615+C662+C718</f>
        <v>16000</v>
      </c>
      <c r="D774" s="12"/>
      <c r="E774" s="39"/>
      <c r="F774" s="39"/>
    </row>
    <row r="775" spans="1:6" ht="30" hidden="1" x14ac:dyDescent="0.25">
      <c r="A775" s="16" t="s">
        <v>193</v>
      </c>
      <c r="B775" s="39"/>
      <c r="C775" s="110">
        <f>C776+C777+C778+C780</f>
        <v>70687</v>
      </c>
      <c r="D775" s="12"/>
      <c r="E775" s="39"/>
      <c r="F775" s="39"/>
    </row>
    <row r="776" spans="1:6" ht="16.5" hidden="1" customHeight="1" x14ac:dyDescent="0.25">
      <c r="A776" s="16" t="s">
        <v>194</v>
      </c>
      <c r="B776" s="39"/>
      <c r="C776" s="93">
        <f t="shared" ref="C776:C781" si="10">C36+C96+C155+C228+C283+C327+C391+C437+C512+C551+C584+C617+C664+C720</f>
        <v>48206</v>
      </c>
      <c r="D776" s="12"/>
      <c r="E776" s="39"/>
      <c r="F776" s="39"/>
    </row>
    <row r="777" spans="1:6" ht="17.25" hidden="1" customHeight="1" x14ac:dyDescent="0.25">
      <c r="A777" s="16" t="s">
        <v>195</v>
      </c>
      <c r="B777" s="39"/>
      <c r="C777" s="93">
        <f t="shared" si="10"/>
        <v>14464</v>
      </c>
      <c r="D777" s="12"/>
      <c r="E777" s="39"/>
      <c r="F777" s="39"/>
    </row>
    <row r="778" spans="1:6" ht="33" hidden="1" customHeight="1" x14ac:dyDescent="0.25">
      <c r="A778" s="16" t="s">
        <v>262</v>
      </c>
      <c r="B778" s="39"/>
      <c r="C778" s="93">
        <f t="shared" si="10"/>
        <v>1261</v>
      </c>
      <c r="D778" s="12"/>
      <c r="E778" s="39"/>
      <c r="F778" s="39"/>
    </row>
    <row r="779" spans="1:6" hidden="1" x14ac:dyDescent="0.25">
      <c r="A779" s="197" t="s">
        <v>263</v>
      </c>
      <c r="B779" s="39"/>
      <c r="C779" s="93">
        <f t="shared" si="10"/>
        <v>149</v>
      </c>
      <c r="D779" s="12"/>
      <c r="E779" s="39"/>
      <c r="F779" s="39"/>
    </row>
    <row r="780" spans="1:6" ht="30" hidden="1" x14ac:dyDescent="0.25">
      <c r="A780" s="16" t="s">
        <v>264</v>
      </c>
      <c r="B780" s="39"/>
      <c r="C780" s="93">
        <f t="shared" si="10"/>
        <v>6756</v>
      </c>
      <c r="D780" s="12"/>
      <c r="E780" s="39"/>
      <c r="F780" s="39"/>
    </row>
    <row r="781" spans="1:6" hidden="1" x14ac:dyDescent="0.25">
      <c r="A781" s="197" t="s">
        <v>263</v>
      </c>
      <c r="B781" s="39"/>
      <c r="C781" s="93">
        <f t="shared" si="10"/>
        <v>765</v>
      </c>
      <c r="D781" s="12"/>
      <c r="E781" s="39"/>
      <c r="F781" s="39"/>
    </row>
    <row r="782" spans="1:6" ht="30" hidden="1" x14ac:dyDescent="0.25">
      <c r="A782" s="16" t="s">
        <v>230</v>
      </c>
      <c r="B782" s="39"/>
      <c r="C782" s="110">
        <f>C783+C784+C786+C788</f>
        <v>205152</v>
      </c>
      <c r="D782" s="12"/>
      <c r="E782" s="39"/>
      <c r="F782" s="39"/>
    </row>
    <row r="783" spans="1:6" ht="30" hidden="1" x14ac:dyDescent="0.25">
      <c r="A783" s="16" t="s">
        <v>231</v>
      </c>
      <c r="B783" s="39"/>
      <c r="C783" s="93">
        <f t="shared" ref="C783:C800" si="11">C43+C103+C162+C235+C290+C334+C398+C444+C519+C558+C591+C624+C671+C727</f>
        <v>11508</v>
      </c>
      <c r="D783" s="12"/>
      <c r="E783" s="39"/>
      <c r="F783" s="39"/>
    </row>
    <row r="784" spans="1:6" ht="45" hidden="1" x14ac:dyDescent="0.25">
      <c r="A784" s="16" t="s">
        <v>265</v>
      </c>
      <c r="B784" s="39"/>
      <c r="C784" s="93">
        <f t="shared" si="11"/>
        <v>157295</v>
      </c>
      <c r="D784" s="12"/>
      <c r="E784" s="39"/>
      <c r="F784" s="39"/>
    </row>
    <row r="785" spans="1:6" hidden="1" x14ac:dyDescent="0.25">
      <c r="A785" s="197" t="s">
        <v>263</v>
      </c>
      <c r="B785" s="39"/>
      <c r="C785" s="93">
        <f t="shared" si="11"/>
        <v>47456</v>
      </c>
      <c r="D785" s="12"/>
      <c r="E785" s="39"/>
      <c r="F785" s="39"/>
    </row>
    <row r="786" spans="1:6" ht="45" hidden="1" x14ac:dyDescent="0.25">
      <c r="A786" s="16" t="s">
        <v>266</v>
      </c>
      <c r="B786" s="39"/>
      <c r="C786" s="93">
        <f t="shared" si="11"/>
        <v>36349</v>
      </c>
      <c r="D786" s="12"/>
      <c r="E786" s="39"/>
      <c r="F786" s="39"/>
    </row>
    <row r="787" spans="1:6" hidden="1" x14ac:dyDescent="0.25">
      <c r="A787" s="197" t="s">
        <v>263</v>
      </c>
      <c r="B787" s="39"/>
      <c r="C787" s="93">
        <f t="shared" si="11"/>
        <v>24153</v>
      </c>
      <c r="D787" s="12"/>
      <c r="E787" s="39"/>
      <c r="F787" s="39"/>
    </row>
    <row r="788" spans="1:6" ht="30" hidden="1" x14ac:dyDescent="0.25">
      <c r="A788" s="16" t="s">
        <v>232</v>
      </c>
      <c r="B788" s="39"/>
      <c r="C788" s="93">
        <f t="shared" si="11"/>
        <v>0</v>
      </c>
      <c r="D788" s="12"/>
      <c r="E788" s="39"/>
      <c r="F788" s="39"/>
    </row>
    <row r="789" spans="1:6" hidden="1" x14ac:dyDescent="0.25">
      <c r="A789" s="197" t="s">
        <v>263</v>
      </c>
      <c r="B789" s="39"/>
      <c r="C789" s="93">
        <f t="shared" si="11"/>
        <v>0</v>
      </c>
      <c r="D789" s="12"/>
      <c r="E789" s="39"/>
      <c r="F789" s="39"/>
    </row>
    <row r="790" spans="1:6" ht="30" hidden="1" x14ac:dyDescent="0.25">
      <c r="A790" s="16" t="s">
        <v>233</v>
      </c>
      <c r="B790" s="39"/>
      <c r="C790" s="93">
        <f t="shared" si="11"/>
        <v>49500</v>
      </c>
      <c r="D790" s="12"/>
      <c r="E790" s="39"/>
      <c r="F790" s="39"/>
    </row>
    <row r="791" spans="1:6" ht="30" hidden="1" x14ac:dyDescent="0.25">
      <c r="A791" s="16" t="s">
        <v>234</v>
      </c>
      <c r="B791" s="39"/>
      <c r="C791" s="93">
        <f t="shared" si="11"/>
        <v>0</v>
      </c>
      <c r="D791" s="12"/>
      <c r="E791" s="39"/>
      <c r="F791" s="39"/>
    </row>
    <row r="792" spans="1:6" ht="30" hidden="1" x14ac:dyDescent="0.25">
      <c r="A792" s="16" t="s">
        <v>235</v>
      </c>
      <c r="B792" s="39"/>
      <c r="C792" s="93">
        <f t="shared" si="11"/>
        <v>18300</v>
      </c>
      <c r="D792" s="12"/>
      <c r="E792" s="39"/>
      <c r="F792" s="39"/>
    </row>
    <row r="793" spans="1:6" hidden="1" x14ac:dyDescent="0.25">
      <c r="A793" s="16" t="s">
        <v>236</v>
      </c>
      <c r="B793" s="39"/>
      <c r="C793" s="93">
        <f t="shared" si="11"/>
        <v>169969</v>
      </c>
      <c r="D793" s="12"/>
      <c r="E793" s="39"/>
      <c r="F793" s="39"/>
    </row>
    <row r="794" spans="1:6" hidden="1" x14ac:dyDescent="0.25">
      <c r="A794" s="16" t="s">
        <v>271</v>
      </c>
      <c r="B794" s="39"/>
      <c r="C794" s="93">
        <f t="shared" si="11"/>
        <v>13030</v>
      </c>
      <c r="D794" s="12"/>
      <c r="E794" s="39"/>
      <c r="F794" s="39"/>
    </row>
    <row r="795" spans="1:6" hidden="1" x14ac:dyDescent="0.25">
      <c r="A795" s="152" t="s">
        <v>282</v>
      </c>
      <c r="B795" s="39"/>
      <c r="C795" s="93">
        <f t="shared" si="11"/>
        <v>49514</v>
      </c>
      <c r="D795" s="12"/>
      <c r="E795" s="39"/>
      <c r="F795" s="39"/>
    </row>
    <row r="796" spans="1:6" hidden="1" x14ac:dyDescent="0.25">
      <c r="A796" s="24" t="s">
        <v>144</v>
      </c>
      <c r="B796" s="39"/>
      <c r="C796" s="93">
        <f t="shared" si="11"/>
        <v>85980.776315789466</v>
      </c>
      <c r="D796" s="12"/>
      <c r="E796" s="39"/>
      <c r="F796" s="39"/>
    </row>
    <row r="797" spans="1:6" hidden="1" x14ac:dyDescent="0.25">
      <c r="A797" s="152" t="s">
        <v>191</v>
      </c>
      <c r="B797" s="39"/>
      <c r="C797" s="93">
        <f t="shared" si="11"/>
        <v>576588</v>
      </c>
      <c r="D797" s="12"/>
      <c r="E797" s="39"/>
      <c r="F797" s="39"/>
    </row>
    <row r="798" spans="1:6" ht="30" hidden="1" x14ac:dyDescent="0.25">
      <c r="A798" s="24" t="s">
        <v>145</v>
      </c>
      <c r="B798" s="39"/>
      <c r="C798" s="93">
        <f t="shared" si="11"/>
        <v>118022</v>
      </c>
      <c r="D798" s="12"/>
      <c r="E798" s="39"/>
      <c r="F798" s="39"/>
    </row>
    <row r="799" spans="1:6" hidden="1" x14ac:dyDescent="0.25">
      <c r="A799" s="153" t="s">
        <v>208</v>
      </c>
      <c r="B799" s="39"/>
      <c r="C799" s="93">
        <f t="shared" si="11"/>
        <v>20100</v>
      </c>
      <c r="D799" s="12"/>
      <c r="E799" s="39"/>
      <c r="F799" s="39"/>
    </row>
    <row r="800" spans="1:6" hidden="1" x14ac:dyDescent="0.25">
      <c r="A800" s="229" t="s">
        <v>268</v>
      </c>
      <c r="B800" s="39"/>
      <c r="C800" s="93">
        <f t="shared" si="11"/>
        <v>13611</v>
      </c>
      <c r="D800" s="12"/>
      <c r="E800" s="39"/>
      <c r="F800" s="39"/>
    </row>
    <row r="801" spans="1:6" hidden="1" x14ac:dyDescent="0.25">
      <c r="A801" s="14" t="s">
        <v>197</v>
      </c>
      <c r="B801" s="39"/>
      <c r="C801" s="78">
        <f>C773+ROUND(C796*3.2,0)+C798</f>
        <v>935798</v>
      </c>
      <c r="D801" s="12"/>
      <c r="E801" s="39"/>
      <c r="F801" s="39"/>
    </row>
    <row r="802" spans="1:6" ht="15.75" hidden="1" x14ac:dyDescent="0.25">
      <c r="A802" s="188"/>
      <c r="B802" s="39"/>
      <c r="C802" s="39"/>
      <c r="D802" s="12"/>
      <c r="E802" s="39"/>
      <c r="F802" s="39"/>
    </row>
    <row r="803" spans="1:6" hidden="1" x14ac:dyDescent="0.25">
      <c r="A803" s="16" t="s">
        <v>146</v>
      </c>
      <c r="B803" s="69"/>
      <c r="C803" s="69">
        <f>C764+C773</f>
        <v>691442</v>
      </c>
      <c r="D803" s="12"/>
      <c r="E803" s="69"/>
      <c r="F803" s="69"/>
    </row>
    <row r="804" spans="1:6" hidden="1" x14ac:dyDescent="0.25">
      <c r="A804" s="24" t="s">
        <v>144</v>
      </c>
      <c r="B804" s="39"/>
      <c r="C804" s="39">
        <f>C769+C796</f>
        <v>497610.77631578944</v>
      </c>
      <c r="D804" s="12"/>
      <c r="E804" s="39"/>
      <c r="F804" s="39"/>
    </row>
    <row r="805" spans="1:6" ht="30" hidden="1" x14ac:dyDescent="0.25">
      <c r="A805" s="24" t="s">
        <v>145</v>
      </c>
      <c r="B805" s="39"/>
      <c r="C805" s="39">
        <f>C798</f>
        <v>118022</v>
      </c>
      <c r="D805" s="12"/>
      <c r="E805" s="39"/>
      <c r="F805" s="39"/>
    </row>
    <row r="806" spans="1:6" ht="15.75" hidden="1" x14ac:dyDescent="0.25">
      <c r="A806" s="189" t="s">
        <v>257</v>
      </c>
      <c r="B806" s="39"/>
      <c r="C806" s="204">
        <f>C771+C801</f>
        <v>2401818</v>
      </c>
      <c r="D806" s="12"/>
      <c r="E806" s="39"/>
      <c r="F806" s="39"/>
    </row>
    <row r="807" spans="1:6" ht="15.75" hidden="1" x14ac:dyDescent="0.25">
      <c r="A807" s="189"/>
      <c r="B807" s="39"/>
      <c r="C807" s="204"/>
      <c r="D807" s="12"/>
      <c r="E807" s="39"/>
      <c r="F807" s="39"/>
    </row>
    <row r="808" spans="1:6" ht="15.75" hidden="1" x14ac:dyDescent="0.25">
      <c r="A808" s="210" t="s">
        <v>147</v>
      </c>
      <c r="B808" s="39"/>
      <c r="C808" s="204"/>
      <c r="D808" s="12"/>
      <c r="E808" s="39"/>
      <c r="F808" s="39"/>
    </row>
    <row r="809" spans="1:6" ht="30" hidden="1" x14ac:dyDescent="0.25">
      <c r="A809" s="211" t="s">
        <v>70</v>
      </c>
      <c r="B809" s="39"/>
      <c r="C809" s="204"/>
      <c r="D809" s="12"/>
      <c r="E809" s="39"/>
      <c r="F809" s="39"/>
    </row>
    <row r="810" spans="1:6" ht="30" hidden="1" x14ac:dyDescent="0.25">
      <c r="A810" s="211" t="s">
        <v>71</v>
      </c>
      <c r="B810" s="39"/>
      <c r="C810" s="204"/>
      <c r="D810" s="12"/>
      <c r="E810" s="39"/>
      <c r="F810" s="39"/>
    </row>
    <row r="811" spans="1:6" hidden="1" x14ac:dyDescent="0.25">
      <c r="A811" s="211" t="s">
        <v>64</v>
      </c>
      <c r="B811" s="39"/>
      <c r="C811" s="204"/>
      <c r="D811" s="12"/>
      <c r="E811" s="39"/>
      <c r="F811" s="39"/>
    </row>
    <row r="812" spans="1:6" hidden="1" x14ac:dyDescent="0.25">
      <c r="A812" s="211" t="s">
        <v>36</v>
      </c>
      <c r="B812" s="39"/>
      <c r="C812" s="204"/>
      <c r="D812" s="12"/>
      <c r="E812" s="39"/>
      <c r="F812" s="39"/>
    </row>
    <row r="813" spans="1:6" ht="30" hidden="1" x14ac:dyDescent="0.25">
      <c r="A813" s="211" t="s">
        <v>289</v>
      </c>
      <c r="B813" s="39"/>
      <c r="C813" s="204"/>
      <c r="D813" s="12"/>
      <c r="E813" s="39"/>
      <c r="F813" s="39"/>
    </row>
    <row r="814" spans="1:6" hidden="1" x14ac:dyDescent="0.25">
      <c r="A814" s="211" t="s">
        <v>33</v>
      </c>
      <c r="B814" s="39"/>
      <c r="C814" s="204"/>
      <c r="D814" s="12"/>
      <c r="E814" s="39"/>
      <c r="F814" s="39"/>
    </row>
    <row r="815" spans="1:6" hidden="1" x14ac:dyDescent="0.25">
      <c r="A815" s="211" t="s">
        <v>19</v>
      </c>
      <c r="B815" s="39"/>
      <c r="C815" s="204"/>
      <c r="D815" s="12"/>
      <c r="E815" s="39"/>
      <c r="F815" s="39"/>
    </row>
    <row r="816" spans="1:6" hidden="1" x14ac:dyDescent="0.25">
      <c r="A816" s="211" t="s">
        <v>67</v>
      </c>
      <c r="B816" s="39"/>
      <c r="C816" s="204"/>
      <c r="D816" s="12"/>
      <c r="E816" s="39"/>
      <c r="F816" s="39"/>
    </row>
    <row r="817" spans="1:6" hidden="1" x14ac:dyDescent="0.25">
      <c r="A817" s="211" t="s">
        <v>84</v>
      </c>
      <c r="B817" s="39"/>
      <c r="C817" s="204"/>
      <c r="D817" s="12"/>
      <c r="E817" s="39"/>
      <c r="F817" s="39"/>
    </row>
    <row r="818" spans="1:6" hidden="1" x14ac:dyDescent="0.25">
      <c r="A818" s="211" t="s">
        <v>21</v>
      </c>
      <c r="B818" s="39"/>
      <c r="C818" s="212">
        <f>C65+C258+C355+C471</f>
        <v>8129</v>
      </c>
      <c r="D818" s="12"/>
      <c r="E818" s="39"/>
      <c r="F818" s="39"/>
    </row>
    <row r="819" spans="1:6" ht="30" hidden="1" x14ac:dyDescent="0.25">
      <c r="A819" s="211" t="s">
        <v>213</v>
      </c>
      <c r="B819" s="39"/>
      <c r="C819" s="212">
        <f>C66+C259+C356+C472</f>
        <v>2162</v>
      </c>
      <c r="D819" s="12"/>
      <c r="E819" s="39"/>
      <c r="F819" s="39"/>
    </row>
    <row r="820" spans="1:6" hidden="1" x14ac:dyDescent="0.25">
      <c r="A820" s="211" t="s">
        <v>40</v>
      </c>
      <c r="B820" s="39"/>
      <c r="C820" s="204"/>
      <c r="D820" s="12"/>
      <c r="E820" s="39"/>
      <c r="F820" s="39"/>
    </row>
    <row r="821" spans="1:6" hidden="1" x14ac:dyDescent="0.25">
      <c r="A821" s="211" t="s">
        <v>216</v>
      </c>
      <c r="B821" s="39"/>
      <c r="C821" s="204"/>
      <c r="D821" s="12"/>
      <c r="E821" s="39"/>
      <c r="F821" s="39"/>
    </row>
    <row r="822" spans="1:6" ht="30" hidden="1" x14ac:dyDescent="0.25">
      <c r="A822" s="211" t="s">
        <v>73</v>
      </c>
      <c r="B822" s="39"/>
      <c r="C822" s="212"/>
      <c r="D822" s="12"/>
      <c r="E822" s="39"/>
      <c r="F822" s="39"/>
    </row>
    <row r="823" spans="1:6" hidden="1" x14ac:dyDescent="0.25">
      <c r="A823" s="211" t="s">
        <v>290</v>
      </c>
      <c r="B823" s="39"/>
      <c r="C823" s="212">
        <f>C256</f>
        <v>2000</v>
      </c>
      <c r="D823" s="12"/>
      <c r="E823" s="39"/>
      <c r="F823" s="39"/>
    </row>
    <row r="824" spans="1:6" ht="30" hidden="1" x14ac:dyDescent="0.25">
      <c r="A824" s="211" t="s">
        <v>291</v>
      </c>
      <c r="B824" s="39"/>
      <c r="C824" s="212">
        <f>C257</f>
        <v>400</v>
      </c>
      <c r="D824" s="12"/>
      <c r="E824" s="39"/>
      <c r="F824" s="39"/>
    </row>
    <row r="825" spans="1:6" ht="30" hidden="1" x14ac:dyDescent="0.25">
      <c r="A825" s="211" t="s">
        <v>214</v>
      </c>
      <c r="B825" s="39"/>
      <c r="C825" s="212"/>
      <c r="D825" s="12"/>
      <c r="E825" s="39"/>
      <c r="F825" s="39"/>
    </row>
    <row r="826" spans="1:6" ht="30" hidden="1" x14ac:dyDescent="0.25">
      <c r="A826" s="211" t="s">
        <v>187</v>
      </c>
      <c r="B826" s="39"/>
      <c r="C826" s="204"/>
      <c r="D826" s="12"/>
      <c r="E826" s="39"/>
      <c r="F826" s="39"/>
    </row>
    <row r="827" spans="1:6" ht="30" hidden="1" x14ac:dyDescent="0.25">
      <c r="A827" s="211" t="s">
        <v>285</v>
      </c>
      <c r="B827" s="39"/>
      <c r="C827" s="204"/>
      <c r="D827" s="12"/>
      <c r="E827" s="39"/>
      <c r="F827" s="39"/>
    </row>
    <row r="828" spans="1:6" hidden="1" x14ac:dyDescent="0.25">
      <c r="A828" s="211" t="s">
        <v>99</v>
      </c>
      <c r="B828" s="39"/>
      <c r="C828" s="204"/>
      <c r="D828" s="12"/>
      <c r="E828" s="39"/>
      <c r="F828" s="39"/>
    </row>
    <row r="829" spans="1:6" ht="30" hidden="1" x14ac:dyDescent="0.25">
      <c r="A829" s="211" t="s">
        <v>180</v>
      </c>
      <c r="B829" s="39"/>
      <c r="C829" s="204"/>
      <c r="D829" s="12"/>
      <c r="E829" s="39"/>
      <c r="F829" s="39"/>
    </row>
    <row r="830" spans="1:6" ht="30" hidden="1" x14ac:dyDescent="0.25">
      <c r="A830" s="211" t="s">
        <v>182</v>
      </c>
      <c r="B830" s="39"/>
      <c r="C830" s="204"/>
      <c r="D830" s="12"/>
      <c r="E830" s="39"/>
      <c r="F830" s="39"/>
    </row>
    <row r="831" spans="1:6" hidden="1" x14ac:dyDescent="0.25">
      <c r="A831" s="211" t="s">
        <v>83</v>
      </c>
      <c r="B831" s="39"/>
      <c r="C831" s="204"/>
      <c r="D831" s="12"/>
      <c r="E831" s="39"/>
      <c r="F831" s="39"/>
    </row>
    <row r="832" spans="1:6" hidden="1" x14ac:dyDescent="0.25">
      <c r="A832" s="211" t="s">
        <v>72</v>
      </c>
      <c r="B832" s="39"/>
      <c r="C832" s="204"/>
      <c r="D832" s="12"/>
      <c r="E832" s="39"/>
      <c r="F832" s="39"/>
    </row>
    <row r="833" spans="1:6" ht="30" hidden="1" x14ac:dyDescent="0.25">
      <c r="A833" s="211" t="s">
        <v>292</v>
      </c>
      <c r="B833" s="39"/>
      <c r="C833" s="204"/>
      <c r="D833" s="12"/>
      <c r="E833" s="39"/>
      <c r="F833" s="39"/>
    </row>
    <row r="834" spans="1:6" ht="30" hidden="1" x14ac:dyDescent="0.25">
      <c r="A834" s="211" t="s">
        <v>293</v>
      </c>
      <c r="B834" s="39"/>
      <c r="C834" s="204"/>
      <c r="D834" s="12"/>
      <c r="E834" s="39"/>
      <c r="F834" s="39"/>
    </row>
    <row r="835" spans="1:6" hidden="1" x14ac:dyDescent="0.25">
      <c r="A835" s="211" t="s">
        <v>294</v>
      </c>
      <c r="B835" s="39"/>
      <c r="C835" s="204"/>
      <c r="D835" s="12"/>
      <c r="E835" s="39"/>
      <c r="F835" s="39"/>
    </row>
    <row r="836" spans="1:6" hidden="1" x14ac:dyDescent="0.25">
      <c r="A836" s="211" t="s">
        <v>61</v>
      </c>
      <c r="B836" s="39"/>
      <c r="C836" s="204"/>
      <c r="D836" s="12"/>
      <c r="E836" s="39"/>
      <c r="F836" s="39"/>
    </row>
    <row r="837" spans="1:6" hidden="1" x14ac:dyDescent="0.25">
      <c r="A837" s="211" t="s">
        <v>66</v>
      </c>
      <c r="B837" s="39"/>
      <c r="C837" s="204"/>
      <c r="D837" s="12"/>
      <c r="E837" s="39"/>
      <c r="F837" s="39"/>
    </row>
    <row r="838" spans="1:6" hidden="1" x14ac:dyDescent="0.25">
      <c r="A838" s="211" t="s">
        <v>295</v>
      </c>
      <c r="B838" s="39"/>
      <c r="C838" s="204"/>
      <c r="D838" s="12"/>
      <c r="E838" s="39"/>
      <c r="F838" s="39"/>
    </row>
    <row r="839" spans="1:6" hidden="1" x14ac:dyDescent="0.25">
      <c r="A839" s="211" t="s">
        <v>65</v>
      </c>
      <c r="B839" s="39"/>
      <c r="C839" s="204"/>
      <c r="D839" s="12"/>
      <c r="E839" s="39"/>
      <c r="F839" s="39"/>
    </row>
    <row r="840" spans="1:6" ht="30" hidden="1" x14ac:dyDescent="0.25">
      <c r="A840" s="211" t="s">
        <v>226</v>
      </c>
      <c r="B840" s="39"/>
      <c r="C840" s="204"/>
      <c r="D840" s="12"/>
      <c r="E840" s="39"/>
      <c r="F840" s="39"/>
    </row>
    <row r="841" spans="1:6" hidden="1" x14ac:dyDescent="0.25">
      <c r="A841" s="211" t="s">
        <v>296</v>
      </c>
      <c r="B841" s="39"/>
      <c r="C841" s="204"/>
      <c r="D841" s="12"/>
      <c r="E841" s="39"/>
      <c r="F841" s="39"/>
    </row>
    <row r="842" spans="1:6" hidden="1" x14ac:dyDescent="0.25">
      <c r="A842" s="211" t="s">
        <v>20</v>
      </c>
      <c r="B842" s="39"/>
      <c r="C842" s="204"/>
      <c r="D842" s="12"/>
      <c r="E842" s="39"/>
      <c r="F842" s="39"/>
    </row>
    <row r="843" spans="1:6" hidden="1" x14ac:dyDescent="0.25">
      <c r="A843" s="211" t="s">
        <v>209</v>
      </c>
      <c r="B843" s="39"/>
      <c r="C843" s="204"/>
      <c r="D843" s="12"/>
      <c r="E843" s="39"/>
      <c r="F843" s="39"/>
    </row>
    <row r="844" spans="1:6" hidden="1" x14ac:dyDescent="0.25">
      <c r="A844" s="211" t="s">
        <v>69</v>
      </c>
      <c r="B844" s="39"/>
      <c r="C844" s="204"/>
      <c r="D844" s="12"/>
      <c r="E844" s="39"/>
      <c r="F844" s="39"/>
    </row>
    <row r="845" spans="1:6" hidden="1" x14ac:dyDescent="0.25">
      <c r="A845" s="211" t="s">
        <v>42</v>
      </c>
      <c r="B845" s="39"/>
      <c r="C845" s="204"/>
      <c r="D845" s="12"/>
      <c r="E845" s="39"/>
      <c r="F845" s="39"/>
    </row>
    <row r="846" spans="1:6" hidden="1" x14ac:dyDescent="0.25">
      <c r="A846" s="211" t="s">
        <v>297</v>
      </c>
      <c r="B846" s="39"/>
      <c r="C846" s="204"/>
      <c r="D846" s="12"/>
      <c r="E846" s="39"/>
      <c r="F846" s="39"/>
    </row>
    <row r="847" spans="1:6" hidden="1" x14ac:dyDescent="0.25">
      <c r="A847" s="211" t="s">
        <v>34</v>
      </c>
      <c r="B847" s="39"/>
      <c r="C847" s="204"/>
      <c r="D847" s="12"/>
      <c r="E847" s="39"/>
      <c r="F847" s="39"/>
    </row>
    <row r="848" spans="1:6" hidden="1" x14ac:dyDescent="0.25">
      <c r="A848" s="211" t="s">
        <v>211</v>
      </c>
      <c r="B848" s="39"/>
      <c r="C848" s="204"/>
      <c r="D848" s="12"/>
      <c r="E848" s="39"/>
      <c r="F848" s="39"/>
    </row>
    <row r="849" spans="1:6" hidden="1" x14ac:dyDescent="0.25">
      <c r="A849" s="211" t="s">
        <v>63</v>
      </c>
      <c r="B849" s="39"/>
      <c r="C849" s="204"/>
      <c r="D849" s="12"/>
      <c r="E849" s="39"/>
      <c r="F849" s="39"/>
    </row>
    <row r="850" spans="1:6" hidden="1" x14ac:dyDescent="0.25">
      <c r="A850" s="211" t="s">
        <v>168</v>
      </c>
      <c r="B850" s="39"/>
      <c r="C850" s="204"/>
      <c r="D850" s="12"/>
      <c r="E850" s="39"/>
      <c r="F850" s="39"/>
    </row>
    <row r="851" spans="1:6" hidden="1" x14ac:dyDescent="0.25">
      <c r="A851" s="211" t="s">
        <v>95</v>
      </c>
      <c r="B851" s="39"/>
      <c r="C851" s="204"/>
      <c r="D851" s="12"/>
      <c r="E851" s="39"/>
      <c r="F851" s="39"/>
    </row>
    <row r="852" spans="1:6" hidden="1" x14ac:dyDescent="0.25">
      <c r="A852" s="211" t="s">
        <v>62</v>
      </c>
      <c r="B852" s="39"/>
      <c r="C852" s="204"/>
      <c r="D852" s="12"/>
      <c r="E852" s="39"/>
      <c r="F852" s="39"/>
    </row>
    <row r="853" spans="1:6" hidden="1" x14ac:dyDescent="0.25">
      <c r="A853" s="211" t="s">
        <v>212</v>
      </c>
      <c r="B853" s="39"/>
      <c r="C853" s="204"/>
      <c r="D853" s="12"/>
      <c r="E853" s="39"/>
      <c r="F853" s="39"/>
    </row>
    <row r="854" spans="1:6" hidden="1" x14ac:dyDescent="0.25">
      <c r="A854" s="211" t="s">
        <v>39</v>
      </c>
      <c r="B854" s="39"/>
      <c r="C854" s="204"/>
      <c r="D854" s="12"/>
      <c r="E854" s="39"/>
      <c r="F854" s="39"/>
    </row>
    <row r="855" spans="1:6" hidden="1" x14ac:dyDescent="0.25">
      <c r="A855" s="211" t="s">
        <v>148</v>
      </c>
      <c r="B855" s="39"/>
      <c r="C855" s="204"/>
      <c r="D855" s="12"/>
      <c r="E855" s="39"/>
      <c r="F855" s="39"/>
    </row>
    <row r="856" spans="1:6" ht="17.25" hidden="1" customHeight="1" x14ac:dyDescent="0.25">
      <c r="A856" s="72" t="s">
        <v>8</v>
      </c>
      <c r="B856" s="39"/>
      <c r="C856" s="39"/>
      <c r="D856" s="12"/>
      <c r="E856" s="39"/>
      <c r="F856" s="39"/>
    </row>
    <row r="857" spans="1:6" ht="18.75" hidden="1" customHeight="1" x14ac:dyDescent="0.25">
      <c r="A857" s="72" t="s">
        <v>258</v>
      </c>
      <c r="B857" s="39"/>
      <c r="C857" s="202">
        <f>C71+C126+C189+C266+C363+C425+C696</f>
        <v>3454</v>
      </c>
      <c r="D857" s="203">
        <f t="shared" ref="D857:D862" si="12">F857/C857</f>
        <v>8.9672843080486384</v>
      </c>
      <c r="E857" s="202">
        <f>E71+E126+E189+E266+E363+E425+E696</f>
        <v>102</v>
      </c>
      <c r="F857" s="202">
        <f>F71+F126+F189+F266+F363+F425+F696</f>
        <v>30973</v>
      </c>
    </row>
    <row r="858" spans="1:6" ht="17.25" hidden="1" customHeight="1" x14ac:dyDescent="0.25">
      <c r="A858" s="518" t="s">
        <v>23</v>
      </c>
      <c r="B858" s="39"/>
      <c r="C858" s="39"/>
      <c r="D858" s="12"/>
      <c r="E858" s="39"/>
      <c r="F858" s="39"/>
    </row>
    <row r="859" spans="1:6" ht="17.25" hidden="1" customHeight="1" x14ac:dyDescent="0.25">
      <c r="A859" s="13" t="s">
        <v>173</v>
      </c>
      <c r="B859" s="39"/>
      <c r="C859" s="39">
        <f>C73+C128+C191+C268+C313+C427+C541+C698+C749</f>
        <v>8396</v>
      </c>
      <c r="D859" s="12">
        <f t="shared" si="12"/>
        <v>8</v>
      </c>
      <c r="E859" s="39">
        <f>E73+E128+E191+E268+E313+E427+E541+E698+E749</f>
        <v>278</v>
      </c>
      <c r="F859" s="39">
        <f>F73+F128+F191+F268+F313+F427+F541+F698+F749</f>
        <v>67168</v>
      </c>
    </row>
    <row r="860" spans="1:6" ht="18" hidden="1" customHeight="1" x14ac:dyDescent="0.25">
      <c r="A860" s="13" t="s">
        <v>13</v>
      </c>
      <c r="B860" s="39"/>
      <c r="C860" s="39">
        <f>C365+C428</f>
        <v>693</v>
      </c>
      <c r="D860" s="12">
        <f t="shared" si="12"/>
        <v>7.329004329004329</v>
      </c>
      <c r="E860" s="39">
        <f>E365+E428</f>
        <v>21</v>
      </c>
      <c r="F860" s="39">
        <f>F365+F428</f>
        <v>5079</v>
      </c>
    </row>
    <row r="861" spans="1:6" ht="18.75" hidden="1" customHeight="1" x14ac:dyDescent="0.25">
      <c r="A861" s="191" t="s">
        <v>174</v>
      </c>
      <c r="B861" s="39"/>
      <c r="C861" s="204">
        <f>C74+C129+C192+C269+C314+C366+C429+C542+C699+C750</f>
        <v>9089</v>
      </c>
      <c r="D861" s="7">
        <f t="shared" si="12"/>
        <v>7.9488392562438115</v>
      </c>
      <c r="E861" s="204">
        <f>E74+E129+E192+E269+E314+E366+E429+E542+E699+E750</f>
        <v>299</v>
      </c>
      <c r="F861" s="204">
        <f>F74+F129+F192+F269+F314+F366+F429+F542+F699+F750</f>
        <v>72247</v>
      </c>
    </row>
    <row r="862" spans="1:6" ht="18" hidden="1" customHeight="1" x14ac:dyDescent="0.25">
      <c r="A862" s="519" t="s">
        <v>259</v>
      </c>
      <c r="B862" s="41"/>
      <c r="C862" s="41">
        <f>C75+C130+C193+C270+C315+C367+C430+C543+C700+C751</f>
        <v>12543</v>
      </c>
      <c r="D862" s="7">
        <f t="shared" si="12"/>
        <v>8.2292912381407959</v>
      </c>
      <c r="E862" s="41">
        <f>E75+E130+E193+E270+E315+E367+E430+E543+E700+E751</f>
        <v>401</v>
      </c>
      <c r="F862" s="41">
        <f>F75+F130+F193+F270+F315+F367+F430+F543+F700+F751</f>
        <v>103220</v>
      </c>
    </row>
    <row r="863" spans="1:6" ht="18" hidden="1" customHeight="1" x14ac:dyDescent="0.25">
      <c r="A863" s="193" t="s">
        <v>260</v>
      </c>
      <c r="B863" s="194"/>
      <c r="C863" s="194"/>
      <c r="D863" s="194"/>
      <c r="E863" s="194"/>
      <c r="F863" s="194"/>
    </row>
    <row r="864" spans="1:6" ht="31.5" hidden="1" x14ac:dyDescent="0.25">
      <c r="A864" s="165" t="s">
        <v>224</v>
      </c>
      <c r="B864" s="194"/>
      <c r="C864" s="315">
        <f>C131</f>
        <v>9000</v>
      </c>
      <c r="D864" s="194"/>
      <c r="E864" s="194"/>
      <c r="F864" s="194"/>
    </row>
    <row r="865" spans="1:6" ht="31.5" hidden="1" x14ac:dyDescent="0.25">
      <c r="A865" s="165" t="s">
        <v>225</v>
      </c>
      <c r="B865" s="194"/>
      <c r="C865" s="315">
        <f>C132</f>
        <v>3000</v>
      </c>
      <c r="D865" s="194"/>
      <c r="E865" s="194"/>
      <c r="F865" s="194"/>
    </row>
    <row r="866" spans="1:6" ht="15.75" hidden="1" x14ac:dyDescent="0.25">
      <c r="A866" s="165" t="s">
        <v>274</v>
      </c>
      <c r="B866" s="194"/>
      <c r="C866" s="315"/>
      <c r="D866" s="194"/>
      <c r="E866" s="194"/>
      <c r="F866" s="194"/>
    </row>
    <row r="867" spans="1:6" ht="18.75" hidden="1" customHeight="1" x14ac:dyDescent="0.25">
      <c r="A867" s="141" t="s">
        <v>185</v>
      </c>
      <c r="B867" s="194"/>
      <c r="C867" s="194"/>
      <c r="D867" s="194"/>
      <c r="E867" s="194"/>
      <c r="F867" s="194"/>
    </row>
    <row r="868" spans="1:6" ht="16.5" hidden="1" customHeight="1" x14ac:dyDescent="0.25">
      <c r="A868" s="199" t="s">
        <v>242</v>
      </c>
      <c r="B868" s="39"/>
      <c r="C868" s="39">
        <f t="shared" ref="C868:C873" si="13">C753</f>
        <v>91200</v>
      </c>
      <c r="D868" s="39"/>
      <c r="E868" s="39"/>
      <c r="F868" s="39"/>
    </row>
    <row r="869" spans="1:6" ht="15.75" hidden="1" x14ac:dyDescent="0.25">
      <c r="A869" s="181" t="s">
        <v>237</v>
      </c>
      <c r="B869" s="39"/>
      <c r="C869" s="39">
        <f t="shared" si="13"/>
        <v>91130</v>
      </c>
      <c r="D869" s="39"/>
      <c r="E869" s="39"/>
      <c r="F869" s="39"/>
    </row>
    <row r="870" spans="1:6" ht="15.75" hidden="1" x14ac:dyDescent="0.25">
      <c r="A870" s="182" t="s">
        <v>238</v>
      </c>
      <c r="B870" s="39"/>
      <c r="C870" s="39">
        <f t="shared" si="13"/>
        <v>91130</v>
      </c>
      <c r="D870" s="39"/>
      <c r="E870" s="39"/>
      <c r="F870" s="39"/>
    </row>
    <row r="871" spans="1:6" ht="15.75" hidden="1" x14ac:dyDescent="0.25">
      <c r="A871" s="181" t="s">
        <v>239</v>
      </c>
      <c r="B871" s="39"/>
      <c r="C871" s="39">
        <f t="shared" si="13"/>
        <v>70</v>
      </c>
      <c r="D871" s="39"/>
      <c r="E871" s="39"/>
      <c r="F871" s="39"/>
    </row>
    <row r="872" spans="1:6" ht="31.5" hidden="1" x14ac:dyDescent="0.25">
      <c r="A872" s="183" t="s">
        <v>240</v>
      </c>
      <c r="B872" s="39"/>
      <c r="C872" s="39">
        <f t="shared" si="13"/>
        <v>70</v>
      </c>
      <c r="D872" s="39"/>
      <c r="E872" s="39"/>
      <c r="F872" s="39"/>
    </row>
    <row r="873" spans="1:6" ht="16.5" hidden="1" thickBot="1" x14ac:dyDescent="0.3">
      <c r="A873" s="201" t="s">
        <v>241</v>
      </c>
      <c r="B873" s="195"/>
      <c r="C873" s="195">
        <f t="shared" si="13"/>
        <v>0</v>
      </c>
      <c r="D873" s="195"/>
      <c r="E873" s="195"/>
      <c r="F873" s="195"/>
    </row>
  </sheetData>
  <mergeCells count="7">
    <mergeCell ref="A2:F3"/>
    <mergeCell ref="A753:B753"/>
    <mergeCell ref="C4:C6"/>
    <mergeCell ref="B4:B6"/>
    <mergeCell ref="F4:F6"/>
    <mergeCell ref="D4:D6"/>
    <mergeCell ref="E4:E6"/>
  </mergeCells>
  <pageMargins left="0.39370078740157483" right="0" top="0.31496062992125984" bottom="0.35433070866141736" header="0" footer="0"/>
  <pageSetup paperSize="9" scale="8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V146"/>
  <sheetViews>
    <sheetView zoomScale="80" zoomScaleNormal="80" workbookViewId="0">
      <pane xSplit="1" ySplit="7" topLeftCell="B78" activePane="bottomRight" state="frozen"/>
      <selection activeCell="H92" sqref="H92"/>
      <selection pane="topRight" activeCell="H92" sqref="H92"/>
      <selection pane="bottomLeft" activeCell="H92" sqref="H92"/>
      <selection pane="bottomRight" activeCell="H92" sqref="H92"/>
    </sheetView>
  </sheetViews>
  <sheetFormatPr defaultColWidth="11.42578125" defaultRowHeight="15" x14ac:dyDescent="0.25"/>
  <cols>
    <col min="1" max="1" width="54.28515625" style="2" customWidth="1"/>
    <col min="2" max="2" width="11.140625" style="2" hidden="1" customWidth="1"/>
    <col min="3" max="3" width="14.140625" style="2" customWidth="1"/>
    <col min="4" max="4" width="12.28515625" style="2" customWidth="1"/>
    <col min="5" max="5" width="12.7109375" style="2" customWidth="1"/>
    <col min="6" max="6" width="12" style="2" customWidth="1"/>
    <col min="7" max="7" width="33.42578125" style="2" customWidth="1"/>
    <col min="8" max="16384" width="11.42578125" style="2"/>
  </cols>
  <sheetData>
    <row r="2" spans="1:6" ht="35.25" customHeight="1" x14ac:dyDescent="0.25">
      <c r="A2" s="538" t="s">
        <v>302</v>
      </c>
      <c r="B2" s="523"/>
      <c r="C2" s="523"/>
      <c r="D2" s="523"/>
      <c r="E2" s="523"/>
      <c r="F2" s="523"/>
    </row>
    <row r="3" spans="1:6" ht="34.5" customHeight="1" thickBot="1" x14ac:dyDescent="0.3">
      <c r="A3" s="523"/>
      <c r="B3" s="523"/>
      <c r="C3" s="523"/>
      <c r="D3" s="523"/>
      <c r="E3" s="523"/>
      <c r="F3" s="523"/>
    </row>
    <row r="4" spans="1:6" ht="34.5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6" ht="30.75" customHeight="1" x14ac:dyDescent="0.3">
      <c r="A5" s="47"/>
      <c r="B5" s="530"/>
      <c r="C5" s="536"/>
      <c r="D5" s="533"/>
      <c r="E5" s="530"/>
      <c r="F5" s="527"/>
    </row>
    <row r="6" spans="1:6" ht="30" customHeight="1" thickBot="1" x14ac:dyDescent="0.3">
      <c r="A6" s="48" t="s">
        <v>4</v>
      </c>
      <c r="B6" s="531"/>
      <c r="C6" s="537"/>
      <c r="D6" s="534"/>
      <c r="E6" s="531"/>
      <c r="F6" s="528"/>
    </row>
    <row r="7" spans="1:6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6" ht="29.25" x14ac:dyDescent="0.25">
      <c r="A8" s="447" t="s">
        <v>117</v>
      </c>
      <c r="B8" s="139"/>
      <c r="C8" s="90"/>
      <c r="D8" s="90"/>
      <c r="E8" s="90"/>
      <c r="F8" s="90"/>
    </row>
    <row r="9" spans="1:6" x14ac:dyDescent="0.25">
      <c r="A9" s="9" t="s">
        <v>5</v>
      </c>
      <c r="B9" s="54"/>
      <c r="C9" s="66"/>
      <c r="D9" s="66"/>
      <c r="E9" s="66"/>
      <c r="F9" s="66"/>
    </row>
    <row r="10" spans="1:6" x14ac:dyDescent="0.25">
      <c r="A10" s="10" t="s">
        <v>24</v>
      </c>
      <c r="B10" s="25">
        <v>340</v>
      </c>
      <c r="C10" s="63">
        <v>2318</v>
      </c>
      <c r="D10" s="105">
        <v>10.5</v>
      </c>
      <c r="E10" s="66">
        <f t="shared" ref="E10:E20" si="0">ROUND(F10/B10,0)</f>
        <v>72</v>
      </c>
      <c r="F10" s="63">
        <f t="shared" ref="F10:F20" si="1">ROUND(C10*D10,0)</f>
        <v>24339</v>
      </c>
    </row>
    <row r="11" spans="1:6" x14ac:dyDescent="0.25">
      <c r="A11" s="10" t="s">
        <v>25</v>
      </c>
      <c r="B11" s="25">
        <v>340</v>
      </c>
      <c r="C11" s="63">
        <v>535</v>
      </c>
      <c r="D11" s="105">
        <v>11.5</v>
      </c>
      <c r="E11" s="66">
        <f t="shared" si="0"/>
        <v>18</v>
      </c>
      <c r="F11" s="63">
        <f t="shared" si="1"/>
        <v>6153</v>
      </c>
    </row>
    <row r="12" spans="1:6" x14ac:dyDescent="0.25">
      <c r="A12" s="10" t="s">
        <v>31</v>
      </c>
      <c r="B12" s="25">
        <v>270</v>
      </c>
      <c r="C12" s="63">
        <v>703</v>
      </c>
      <c r="D12" s="105">
        <v>7</v>
      </c>
      <c r="E12" s="66">
        <f t="shared" si="0"/>
        <v>18</v>
      </c>
      <c r="F12" s="63">
        <f t="shared" si="1"/>
        <v>4921</v>
      </c>
    </row>
    <row r="13" spans="1:6" x14ac:dyDescent="0.25">
      <c r="A13" s="10" t="s">
        <v>76</v>
      </c>
      <c r="B13" s="25">
        <v>340</v>
      </c>
      <c r="C13" s="63">
        <v>1662</v>
      </c>
      <c r="D13" s="105">
        <v>10</v>
      </c>
      <c r="E13" s="66">
        <f t="shared" si="0"/>
        <v>49</v>
      </c>
      <c r="F13" s="63">
        <f t="shared" si="1"/>
        <v>16620</v>
      </c>
    </row>
    <row r="14" spans="1:6" x14ac:dyDescent="0.25">
      <c r="A14" s="10" t="s">
        <v>75</v>
      </c>
      <c r="B14" s="25">
        <v>340</v>
      </c>
      <c r="C14" s="63">
        <v>576</v>
      </c>
      <c r="D14" s="105">
        <v>12</v>
      </c>
      <c r="E14" s="66">
        <f t="shared" si="0"/>
        <v>20</v>
      </c>
      <c r="F14" s="63">
        <f t="shared" si="1"/>
        <v>6912</v>
      </c>
    </row>
    <row r="15" spans="1:6" x14ac:dyDescent="0.25">
      <c r="A15" s="10" t="s">
        <v>32</v>
      </c>
      <c r="B15" s="25">
        <v>300</v>
      </c>
      <c r="C15" s="63">
        <v>490</v>
      </c>
      <c r="D15" s="105">
        <v>5.7</v>
      </c>
      <c r="E15" s="66">
        <f t="shared" si="0"/>
        <v>9</v>
      </c>
      <c r="F15" s="63">
        <f t="shared" si="1"/>
        <v>2793</v>
      </c>
    </row>
    <row r="16" spans="1:6" x14ac:dyDescent="0.25">
      <c r="A16" s="10" t="s">
        <v>28</v>
      </c>
      <c r="B16" s="25">
        <v>340</v>
      </c>
      <c r="C16" s="63">
        <v>330</v>
      </c>
      <c r="D16" s="105">
        <v>8</v>
      </c>
      <c r="E16" s="66">
        <f t="shared" si="0"/>
        <v>8</v>
      </c>
      <c r="F16" s="63">
        <f t="shared" si="1"/>
        <v>2640</v>
      </c>
    </row>
    <row r="17" spans="1:6" x14ac:dyDescent="0.25">
      <c r="A17" s="10" t="s">
        <v>27</v>
      </c>
      <c r="B17" s="25">
        <v>340</v>
      </c>
      <c r="C17" s="63">
        <v>1226</v>
      </c>
      <c r="D17" s="105">
        <v>6.1</v>
      </c>
      <c r="E17" s="66">
        <f t="shared" si="0"/>
        <v>22</v>
      </c>
      <c r="F17" s="63">
        <f t="shared" si="1"/>
        <v>7479</v>
      </c>
    </row>
    <row r="18" spans="1:6" x14ac:dyDescent="0.25">
      <c r="A18" s="10" t="s">
        <v>74</v>
      </c>
      <c r="B18" s="25">
        <v>340</v>
      </c>
      <c r="C18" s="63">
        <v>540</v>
      </c>
      <c r="D18" s="105">
        <v>12.5</v>
      </c>
      <c r="E18" s="66">
        <f t="shared" si="0"/>
        <v>20</v>
      </c>
      <c r="F18" s="63">
        <f t="shared" si="1"/>
        <v>6750</v>
      </c>
    </row>
    <row r="19" spans="1:6" x14ac:dyDescent="0.25">
      <c r="A19" s="10" t="s">
        <v>30</v>
      </c>
      <c r="B19" s="25">
        <v>320</v>
      </c>
      <c r="C19" s="63">
        <v>736</v>
      </c>
      <c r="D19" s="105">
        <v>9</v>
      </c>
      <c r="E19" s="66">
        <f t="shared" si="0"/>
        <v>21</v>
      </c>
      <c r="F19" s="63">
        <f t="shared" si="1"/>
        <v>6624</v>
      </c>
    </row>
    <row r="20" spans="1:6" x14ac:dyDescent="0.25">
      <c r="A20" s="50" t="s">
        <v>254</v>
      </c>
      <c r="B20" s="8">
        <v>330</v>
      </c>
      <c r="C20" s="63">
        <v>53</v>
      </c>
      <c r="D20" s="82">
        <v>10</v>
      </c>
      <c r="E20" s="66">
        <f t="shared" si="0"/>
        <v>2</v>
      </c>
      <c r="F20" s="63">
        <f t="shared" si="1"/>
        <v>530</v>
      </c>
    </row>
    <row r="21" spans="1:6" s="44" customFormat="1" ht="16.5" customHeight="1" x14ac:dyDescent="0.2">
      <c r="A21" s="56" t="s">
        <v>6</v>
      </c>
      <c r="B21" s="43"/>
      <c r="C21" s="59">
        <f>SUM(C10:C20)</f>
        <v>9169</v>
      </c>
      <c r="D21" s="103">
        <f>F21/C21</f>
        <v>9.353364598102301</v>
      </c>
      <c r="E21" s="76">
        <f>SUM(E10:E20)</f>
        <v>259</v>
      </c>
      <c r="F21" s="59">
        <f>SUM(F10:F20)</f>
        <v>85761</v>
      </c>
    </row>
    <row r="22" spans="1:6" s="44" customFormat="1" ht="18.75" customHeight="1" x14ac:dyDescent="0.25">
      <c r="A22" s="15" t="s">
        <v>7</v>
      </c>
      <c r="B22" s="51"/>
      <c r="C22" s="93"/>
      <c r="D22" s="63"/>
      <c r="E22" s="63"/>
      <c r="F22" s="63"/>
    </row>
    <row r="23" spans="1:6" s="44" customFormat="1" ht="18.75" customHeight="1" x14ac:dyDescent="0.25">
      <c r="A23" s="16" t="s">
        <v>146</v>
      </c>
      <c r="B23" s="123"/>
      <c r="C23" s="93">
        <f>C24+C25+C26+C27</f>
        <v>30416</v>
      </c>
      <c r="D23" s="63"/>
      <c r="E23" s="63"/>
      <c r="F23" s="63"/>
    </row>
    <row r="24" spans="1:6" s="44" customFormat="1" ht="18.75" customHeight="1" x14ac:dyDescent="0.25">
      <c r="A24" s="16" t="s">
        <v>192</v>
      </c>
      <c r="B24" s="123"/>
      <c r="C24" s="93"/>
      <c r="D24" s="63"/>
      <c r="E24" s="63"/>
      <c r="F24" s="63"/>
    </row>
    <row r="25" spans="1:6" s="44" customFormat="1" ht="18.75" customHeight="1" x14ac:dyDescent="0.25">
      <c r="A25" s="16" t="s">
        <v>227</v>
      </c>
      <c r="B25" s="123"/>
      <c r="C25" s="93">
        <v>11016</v>
      </c>
      <c r="D25" s="63"/>
      <c r="E25" s="63"/>
      <c r="F25" s="63"/>
    </row>
    <row r="26" spans="1:6" s="44" customFormat="1" ht="29.25" customHeight="1" x14ac:dyDescent="0.25">
      <c r="A26" s="16" t="s">
        <v>228</v>
      </c>
      <c r="B26" s="123"/>
      <c r="C26" s="93">
        <v>400</v>
      </c>
      <c r="D26" s="63"/>
      <c r="E26" s="63"/>
      <c r="F26" s="63"/>
    </row>
    <row r="27" spans="1:6" s="44" customFormat="1" ht="18.75" customHeight="1" x14ac:dyDescent="0.25">
      <c r="A27" s="16" t="s">
        <v>229</v>
      </c>
      <c r="B27" s="123"/>
      <c r="C27" s="93">
        <v>19000</v>
      </c>
      <c r="D27" s="63"/>
      <c r="E27" s="63"/>
      <c r="F27" s="63"/>
    </row>
    <row r="28" spans="1:6" s="44" customFormat="1" ht="18.75" customHeight="1" x14ac:dyDescent="0.25">
      <c r="A28" s="24" t="s">
        <v>144</v>
      </c>
      <c r="B28" s="123"/>
      <c r="C28" s="93">
        <v>100000</v>
      </c>
      <c r="D28" s="63"/>
      <c r="E28" s="63"/>
      <c r="F28" s="63"/>
    </row>
    <row r="29" spans="1:6" s="44" customFormat="1" ht="18.75" customHeight="1" x14ac:dyDescent="0.25">
      <c r="A29" s="152" t="s">
        <v>191</v>
      </c>
      <c r="B29" s="123"/>
      <c r="C29" s="93">
        <v>23676</v>
      </c>
      <c r="D29" s="63"/>
      <c r="E29" s="63"/>
      <c r="F29" s="63"/>
    </row>
    <row r="30" spans="1:6" s="44" customFormat="1" ht="18.75" customHeight="1" x14ac:dyDescent="0.25">
      <c r="A30" s="17" t="s">
        <v>165</v>
      </c>
      <c r="B30" s="123"/>
      <c r="C30" s="78">
        <f>C23+ROUND(C28*3.2,0)</f>
        <v>350416</v>
      </c>
      <c r="D30" s="63"/>
      <c r="E30" s="63"/>
      <c r="F30" s="63"/>
    </row>
    <row r="31" spans="1:6" s="44" customFormat="1" ht="18.75" customHeight="1" x14ac:dyDescent="0.25">
      <c r="A31" s="15" t="s">
        <v>198</v>
      </c>
      <c r="B31" s="123"/>
      <c r="C31" s="93"/>
      <c r="D31" s="63"/>
      <c r="E31" s="63"/>
      <c r="F31" s="63"/>
    </row>
    <row r="32" spans="1:6" s="44" customFormat="1" ht="18.75" customHeight="1" x14ac:dyDescent="0.25">
      <c r="A32" s="16" t="s">
        <v>146</v>
      </c>
      <c r="B32" s="123"/>
      <c r="C32" s="93">
        <f>C33+C34+C41+C49+C50+C51+C52+C53</f>
        <v>56775</v>
      </c>
      <c r="D32" s="63"/>
      <c r="E32" s="63"/>
      <c r="F32" s="63"/>
    </row>
    <row r="33" spans="1:6" s="44" customFormat="1" ht="18.75" customHeight="1" x14ac:dyDescent="0.25">
      <c r="A33" s="16" t="s">
        <v>192</v>
      </c>
      <c r="B33" s="123"/>
      <c r="C33" s="93"/>
      <c r="D33" s="63"/>
      <c r="E33" s="63"/>
      <c r="F33" s="63"/>
    </row>
    <row r="34" spans="1:6" s="44" customFormat="1" ht="33.75" customHeight="1" x14ac:dyDescent="0.25">
      <c r="A34" s="16" t="s">
        <v>193</v>
      </c>
      <c r="B34" s="123"/>
      <c r="C34" s="110">
        <f>C35+C36+C37+C39</f>
        <v>11757</v>
      </c>
      <c r="D34" s="63"/>
      <c r="E34" s="63"/>
      <c r="F34" s="63"/>
    </row>
    <row r="35" spans="1:6" s="44" customFormat="1" ht="18.75" customHeight="1" x14ac:dyDescent="0.25">
      <c r="A35" s="16" t="s">
        <v>194</v>
      </c>
      <c r="B35" s="123"/>
      <c r="C35" s="110">
        <v>7286</v>
      </c>
      <c r="D35" s="63"/>
      <c r="E35" s="63"/>
      <c r="F35" s="63"/>
    </row>
    <row r="36" spans="1:6" s="44" customFormat="1" ht="18" customHeight="1" x14ac:dyDescent="0.25">
      <c r="A36" s="16" t="s">
        <v>195</v>
      </c>
      <c r="B36" s="123"/>
      <c r="C36" s="110">
        <v>2186</v>
      </c>
      <c r="D36" s="63"/>
      <c r="E36" s="63"/>
      <c r="F36" s="63"/>
    </row>
    <row r="37" spans="1:6" s="44" customFormat="1" ht="31.5" customHeight="1" x14ac:dyDescent="0.25">
      <c r="A37" s="16" t="s">
        <v>262</v>
      </c>
      <c r="B37" s="123"/>
      <c r="C37" s="110">
        <v>395</v>
      </c>
      <c r="D37" s="63"/>
      <c r="E37" s="63"/>
      <c r="F37" s="63"/>
    </row>
    <row r="38" spans="1:6" s="44" customFormat="1" ht="18.75" customHeight="1" x14ac:dyDescent="0.25">
      <c r="A38" s="197" t="s">
        <v>263</v>
      </c>
      <c r="B38" s="123"/>
      <c r="C38" s="110">
        <v>47</v>
      </c>
      <c r="D38" s="63"/>
      <c r="E38" s="63"/>
      <c r="F38" s="63"/>
    </row>
    <row r="39" spans="1:6" s="44" customFormat="1" ht="36" customHeight="1" x14ac:dyDescent="0.25">
      <c r="A39" s="16" t="s">
        <v>264</v>
      </c>
      <c r="B39" s="123"/>
      <c r="C39" s="110">
        <v>1890</v>
      </c>
      <c r="D39" s="63"/>
      <c r="E39" s="63"/>
      <c r="F39" s="63"/>
    </row>
    <row r="40" spans="1:6" s="44" customFormat="1" ht="18.75" customHeight="1" x14ac:dyDescent="0.25">
      <c r="A40" s="197" t="s">
        <v>263</v>
      </c>
      <c r="B40" s="123"/>
      <c r="C40" s="110">
        <v>220</v>
      </c>
      <c r="D40" s="63"/>
      <c r="E40" s="63"/>
      <c r="F40" s="63"/>
    </row>
    <row r="41" spans="1:6" s="44" customFormat="1" ht="33" customHeight="1" x14ac:dyDescent="0.25">
      <c r="A41" s="16" t="s">
        <v>230</v>
      </c>
      <c r="B41" s="123"/>
      <c r="C41" s="110">
        <f>C42+C43+C45+C47</f>
        <v>45018</v>
      </c>
      <c r="D41" s="63"/>
      <c r="E41" s="63"/>
      <c r="F41" s="63"/>
    </row>
    <row r="42" spans="1:6" s="44" customFormat="1" ht="36" customHeight="1" x14ac:dyDescent="0.25">
      <c r="A42" s="16" t="s">
        <v>231</v>
      </c>
      <c r="B42" s="123"/>
      <c r="C42" s="93">
        <v>1500</v>
      </c>
      <c r="D42" s="63"/>
      <c r="E42" s="63"/>
      <c r="F42" s="63"/>
    </row>
    <row r="43" spans="1:6" s="44" customFormat="1" ht="43.5" customHeight="1" x14ac:dyDescent="0.25">
      <c r="A43" s="16" t="s">
        <v>265</v>
      </c>
      <c r="B43" s="123"/>
      <c r="C43" s="110">
        <v>37371</v>
      </c>
      <c r="D43" s="63"/>
      <c r="E43" s="63"/>
      <c r="F43" s="63"/>
    </row>
    <row r="44" spans="1:6" s="44" customFormat="1" ht="18.75" customHeight="1" x14ac:dyDescent="0.25">
      <c r="A44" s="197" t="s">
        <v>263</v>
      </c>
      <c r="B44" s="123"/>
      <c r="C44" s="110">
        <v>10833</v>
      </c>
      <c r="D44" s="63"/>
      <c r="E44" s="63"/>
      <c r="F44" s="63"/>
    </row>
    <row r="45" spans="1:6" s="44" customFormat="1" ht="45.75" customHeight="1" x14ac:dyDescent="0.25">
      <c r="A45" s="16" t="s">
        <v>266</v>
      </c>
      <c r="B45" s="123"/>
      <c r="C45" s="110">
        <v>6147</v>
      </c>
      <c r="D45" s="63"/>
      <c r="E45" s="63"/>
      <c r="F45" s="63"/>
    </row>
    <row r="46" spans="1:6" s="44" customFormat="1" ht="18.75" customHeight="1" x14ac:dyDescent="0.25">
      <c r="A46" s="197" t="s">
        <v>263</v>
      </c>
      <c r="B46" s="123"/>
      <c r="C46" s="110">
        <v>4126</v>
      </c>
      <c r="D46" s="63"/>
      <c r="E46" s="63"/>
      <c r="F46" s="63"/>
    </row>
    <row r="47" spans="1:6" s="44" customFormat="1" ht="33.75" customHeight="1" x14ac:dyDescent="0.25">
      <c r="A47" s="16" t="s">
        <v>267</v>
      </c>
      <c r="B47" s="123"/>
      <c r="C47" s="110"/>
      <c r="D47" s="63"/>
      <c r="E47" s="63"/>
      <c r="F47" s="63"/>
    </row>
    <row r="48" spans="1:6" s="44" customFormat="1" ht="18.75" customHeight="1" x14ac:dyDescent="0.25">
      <c r="A48" s="197" t="s">
        <v>263</v>
      </c>
      <c r="B48" s="123"/>
      <c r="C48" s="110"/>
      <c r="D48" s="63"/>
      <c r="E48" s="63"/>
      <c r="F48" s="63"/>
    </row>
    <row r="49" spans="1:6" s="44" customFormat="1" ht="31.5" customHeight="1" x14ac:dyDescent="0.25">
      <c r="A49" s="16" t="s">
        <v>233</v>
      </c>
      <c r="B49" s="123"/>
      <c r="C49" s="110"/>
      <c r="D49" s="63"/>
      <c r="E49" s="63"/>
      <c r="F49" s="63"/>
    </row>
    <row r="50" spans="1:6" s="44" customFormat="1" ht="34.5" customHeight="1" x14ac:dyDescent="0.25">
      <c r="A50" s="16" t="s">
        <v>234</v>
      </c>
      <c r="B50" s="123"/>
      <c r="C50" s="110"/>
      <c r="D50" s="63"/>
      <c r="E50" s="63"/>
      <c r="F50" s="63"/>
    </row>
    <row r="51" spans="1:6" s="44" customFormat="1" ht="18.75" customHeight="1" x14ac:dyDescent="0.25">
      <c r="A51" s="16" t="s">
        <v>235</v>
      </c>
      <c r="B51" s="123"/>
      <c r="C51" s="110"/>
      <c r="D51" s="63"/>
      <c r="E51" s="63"/>
      <c r="F51" s="63"/>
    </row>
    <row r="52" spans="1:6" s="44" customFormat="1" ht="18.75" customHeight="1" x14ac:dyDescent="0.25">
      <c r="A52" s="16" t="s">
        <v>236</v>
      </c>
      <c r="B52" s="123"/>
      <c r="C52" s="93"/>
      <c r="D52" s="63"/>
      <c r="E52" s="63"/>
      <c r="F52" s="63"/>
    </row>
    <row r="53" spans="1:6" s="44" customFormat="1" ht="18.75" customHeight="1" x14ac:dyDescent="0.25">
      <c r="A53" s="16" t="s">
        <v>271</v>
      </c>
      <c r="B53" s="123"/>
      <c r="C53" s="93"/>
      <c r="D53" s="63"/>
      <c r="E53" s="63"/>
      <c r="F53" s="63"/>
    </row>
    <row r="54" spans="1:6" s="44" customFormat="1" ht="18.75" customHeight="1" x14ac:dyDescent="0.25">
      <c r="A54" s="152" t="s">
        <v>282</v>
      </c>
      <c r="B54" s="123"/>
      <c r="C54" s="93"/>
      <c r="D54" s="63"/>
      <c r="E54" s="63"/>
      <c r="F54" s="63"/>
    </row>
    <row r="55" spans="1:6" s="44" customFormat="1" ht="18.75" customHeight="1" x14ac:dyDescent="0.25">
      <c r="A55" s="24" t="s">
        <v>144</v>
      </c>
      <c r="B55" s="123"/>
      <c r="C55" s="93"/>
      <c r="D55" s="63"/>
      <c r="E55" s="63"/>
      <c r="F55" s="63"/>
    </row>
    <row r="56" spans="1:6" s="44" customFormat="1" ht="18.75" customHeight="1" x14ac:dyDescent="0.25">
      <c r="A56" s="152" t="s">
        <v>191</v>
      </c>
      <c r="B56" s="123"/>
      <c r="C56" s="93"/>
      <c r="D56" s="63"/>
      <c r="E56" s="63"/>
      <c r="F56" s="63"/>
    </row>
    <row r="57" spans="1:6" s="44" customFormat="1" ht="32.25" customHeight="1" x14ac:dyDescent="0.25">
      <c r="A57" s="24" t="s">
        <v>145</v>
      </c>
      <c r="B57" s="123"/>
      <c r="C57" s="93">
        <v>33700</v>
      </c>
      <c r="D57" s="63"/>
      <c r="E57" s="63"/>
      <c r="F57" s="63"/>
    </row>
    <row r="58" spans="1:6" s="44" customFormat="1" ht="18.75" customHeight="1" x14ac:dyDescent="0.25">
      <c r="A58" s="24" t="s">
        <v>208</v>
      </c>
      <c r="B58" s="123"/>
      <c r="C58" s="93">
        <v>2640</v>
      </c>
      <c r="D58" s="63"/>
      <c r="E58" s="63"/>
      <c r="F58" s="63"/>
    </row>
    <row r="59" spans="1:6" s="44" customFormat="1" ht="18.75" customHeight="1" x14ac:dyDescent="0.25">
      <c r="A59" s="24" t="s">
        <v>268</v>
      </c>
      <c r="B59" s="123"/>
      <c r="C59" s="93">
        <v>3143</v>
      </c>
      <c r="D59" s="63"/>
      <c r="E59" s="63"/>
      <c r="F59" s="63"/>
    </row>
    <row r="60" spans="1:6" s="44" customFormat="1" ht="18.75" customHeight="1" x14ac:dyDescent="0.25">
      <c r="A60" s="17" t="s">
        <v>197</v>
      </c>
      <c r="B60" s="123"/>
      <c r="C60" s="78">
        <f>C32+ROUND(C55*3.2,0)+C57</f>
        <v>90475</v>
      </c>
      <c r="D60" s="63"/>
      <c r="E60" s="63"/>
      <c r="F60" s="63"/>
    </row>
    <row r="61" spans="1:6" s="44" customFormat="1" ht="18.75" customHeight="1" x14ac:dyDescent="0.25">
      <c r="A61" s="209" t="s">
        <v>196</v>
      </c>
      <c r="B61" s="123"/>
      <c r="C61" s="78">
        <f>C30+C60</f>
        <v>440891</v>
      </c>
      <c r="D61" s="63"/>
      <c r="E61" s="63"/>
      <c r="F61" s="63"/>
    </row>
    <row r="62" spans="1:6" s="44" customFormat="1" ht="18.75" customHeight="1" x14ac:dyDescent="0.25">
      <c r="A62" s="208" t="s">
        <v>147</v>
      </c>
      <c r="B62" s="158"/>
      <c r="C62" s="144"/>
      <c r="D62" s="144"/>
      <c r="E62" s="111"/>
      <c r="F62" s="111"/>
    </row>
    <row r="63" spans="1:6" s="44" customFormat="1" ht="20.25" customHeight="1" x14ac:dyDescent="0.25">
      <c r="A63" s="159" t="s">
        <v>21</v>
      </c>
      <c r="B63" s="158"/>
      <c r="C63" s="160">
        <v>1500</v>
      </c>
      <c r="D63" s="144"/>
      <c r="E63" s="111"/>
      <c r="F63" s="111"/>
    </row>
    <row r="64" spans="1:6" s="44" customFormat="1" ht="31.5" x14ac:dyDescent="0.25">
      <c r="A64" s="161" t="s">
        <v>22</v>
      </c>
      <c r="B64" s="158"/>
      <c r="C64" s="160">
        <v>96</v>
      </c>
      <c r="D64" s="144"/>
      <c r="E64" s="111"/>
      <c r="F64" s="111"/>
    </row>
    <row r="65" spans="1:178" s="44" customFormat="1" ht="18" customHeight="1" x14ac:dyDescent="0.25">
      <c r="A65" s="126" t="s">
        <v>8</v>
      </c>
      <c r="B65" s="140"/>
      <c r="C65" s="63"/>
      <c r="D65" s="66"/>
      <c r="E65" s="66"/>
      <c r="F65" s="63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</row>
    <row r="66" spans="1:178" s="44" customFormat="1" ht="18" customHeight="1" x14ac:dyDescent="0.25">
      <c r="A66" s="71" t="s">
        <v>172</v>
      </c>
      <c r="B66" s="140"/>
      <c r="C66" s="63"/>
      <c r="D66" s="66"/>
      <c r="E66" s="66"/>
      <c r="F66" s="63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</row>
    <row r="67" spans="1:178" s="44" customFormat="1" ht="18" customHeight="1" x14ac:dyDescent="0.25">
      <c r="A67" s="52" t="s">
        <v>24</v>
      </c>
      <c r="B67" s="137">
        <v>300</v>
      </c>
      <c r="C67" s="63">
        <v>180</v>
      </c>
      <c r="D67" s="55">
        <v>10</v>
      </c>
      <c r="E67" s="66">
        <f t="shared" ref="E67:E74" si="2">ROUND(F67/B67,0)</f>
        <v>6</v>
      </c>
      <c r="F67" s="63">
        <f t="shared" ref="F67:F74" si="3">ROUND(C67*D67,0)</f>
        <v>1800</v>
      </c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  <c r="AR67" s="2"/>
      <c r="AS67" s="2"/>
      <c r="AT67" s="2"/>
      <c r="AU67" s="2"/>
      <c r="AV67" s="2"/>
      <c r="AW67" s="2"/>
      <c r="AX67" s="2"/>
      <c r="AY67" s="2"/>
      <c r="AZ67" s="2"/>
      <c r="BA67" s="2"/>
      <c r="BB67" s="2"/>
      <c r="BC67" s="2"/>
      <c r="BD67" s="2"/>
      <c r="BE67" s="2"/>
      <c r="BF67" s="2"/>
      <c r="BG67" s="2"/>
      <c r="BH67" s="2"/>
      <c r="BI67" s="2"/>
      <c r="BJ67" s="2"/>
      <c r="BK67" s="2"/>
      <c r="BL67" s="2"/>
      <c r="BM67" s="2"/>
      <c r="BN67" s="2"/>
      <c r="BO67" s="2"/>
      <c r="BP67" s="2"/>
      <c r="BQ67" s="2"/>
      <c r="BR67" s="2"/>
      <c r="BS67" s="2"/>
      <c r="BT67" s="2"/>
      <c r="BU67" s="2"/>
      <c r="BV67" s="2"/>
      <c r="BW67" s="2"/>
      <c r="BX67" s="2"/>
      <c r="BY67" s="2"/>
      <c r="BZ67" s="2"/>
      <c r="CA67" s="2"/>
      <c r="CB67" s="2"/>
      <c r="CC67" s="2"/>
      <c r="CD67" s="2"/>
      <c r="CE67" s="2"/>
      <c r="CF67" s="2"/>
      <c r="CG67" s="2"/>
      <c r="CH67" s="2"/>
      <c r="CI67" s="2"/>
      <c r="CJ67" s="2"/>
      <c r="CK67" s="2"/>
      <c r="CL67" s="2"/>
      <c r="CM67" s="2"/>
      <c r="CN67" s="2"/>
      <c r="CO67" s="2"/>
      <c r="CP67" s="2"/>
      <c r="CQ67" s="2"/>
      <c r="CR67" s="2"/>
      <c r="CS67" s="2"/>
      <c r="CT67" s="2"/>
      <c r="CU67" s="2"/>
      <c r="CV67" s="2"/>
      <c r="CW67" s="2"/>
      <c r="CX67" s="2"/>
      <c r="CY67" s="2"/>
      <c r="CZ67" s="2"/>
      <c r="DA67" s="2"/>
      <c r="DB67" s="2"/>
      <c r="DC67" s="2"/>
      <c r="DD67" s="2"/>
      <c r="DE67" s="2"/>
      <c r="DF67" s="2"/>
      <c r="DG67" s="2"/>
      <c r="DH67" s="2"/>
      <c r="DI67" s="2"/>
      <c r="DJ67" s="2"/>
      <c r="DK67" s="2"/>
      <c r="DL67" s="2"/>
      <c r="DM67" s="2"/>
      <c r="DN67" s="2"/>
      <c r="DO67" s="2"/>
      <c r="DP67" s="2"/>
      <c r="DQ67" s="2"/>
      <c r="DR67" s="2"/>
      <c r="DS67" s="2"/>
      <c r="DT67" s="2"/>
      <c r="DU67" s="2"/>
      <c r="DV67" s="2"/>
      <c r="DW67" s="2"/>
      <c r="DX67" s="2"/>
      <c r="DY67" s="2"/>
      <c r="DZ67" s="2"/>
      <c r="EA67" s="2"/>
      <c r="EB67" s="2"/>
      <c r="EC67" s="2"/>
      <c r="ED67" s="2"/>
      <c r="EE67" s="2"/>
      <c r="EF67" s="2"/>
      <c r="EG67" s="2"/>
      <c r="EH67" s="2"/>
      <c r="EI67" s="2"/>
      <c r="EJ67" s="2"/>
      <c r="EK67" s="2"/>
      <c r="EL67" s="2"/>
      <c r="EM67" s="2"/>
      <c r="EN67" s="2"/>
      <c r="EO67" s="2"/>
      <c r="EP67" s="2"/>
      <c r="EQ67" s="2"/>
      <c r="ER67" s="2"/>
      <c r="ES67" s="2"/>
      <c r="ET67" s="2"/>
      <c r="EU67" s="2"/>
      <c r="EV67" s="2"/>
      <c r="EW67" s="2"/>
      <c r="EX67" s="2"/>
      <c r="EY67" s="2"/>
      <c r="EZ67" s="2"/>
      <c r="FA67" s="2"/>
      <c r="FB67" s="2"/>
      <c r="FC67" s="2"/>
      <c r="FD67" s="2"/>
      <c r="FE67" s="2"/>
      <c r="FF67" s="2"/>
      <c r="FG67" s="2"/>
      <c r="FH67" s="2"/>
      <c r="FI67" s="2"/>
      <c r="FJ67" s="2"/>
      <c r="FK67" s="2"/>
      <c r="FL67" s="2"/>
      <c r="FM67" s="2"/>
      <c r="FN67" s="2"/>
      <c r="FO67" s="2"/>
      <c r="FP67" s="2"/>
      <c r="FQ67" s="2"/>
      <c r="FR67" s="2"/>
      <c r="FS67" s="2"/>
      <c r="FT67" s="2"/>
      <c r="FU67" s="2"/>
      <c r="FV67" s="2"/>
    </row>
    <row r="68" spans="1:178" s="44" customFormat="1" x14ac:dyDescent="0.25">
      <c r="A68" s="52" t="s">
        <v>25</v>
      </c>
      <c r="B68" s="137">
        <v>300</v>
      </c>
      <c r="C68" s="63">
        <v>70</v>
      </c>
      <c r="D68" s="55">
        <v>10</v>
      </c>
      <c r="E68" s="66">
        <f t="shared" si="2"/>
        <v>2</v>
      </c>
      <c r="F68" s="63">
        <f t="shared" si="3"/>
        <v>700</v>
      </c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  <c r="AR68" s="2"/>
      <c r="AS68" s="2"/>
      <c r="AT68" s="2"/>
      <c r="AU68" s="2"/>
      <c r="AV68" s="2"/>
      <c r="AW68" s="2"/>
      <c r="AX68" s="2"/>
      <c r="AY68" s="2"/>
      <c r="AZ68" s="2"/>
      <c r="BA68" s="2"/>
      <c r="BB68" s="2"/>
      <c r="BC68" s="2"/>
      <c r="BD68" s="2"/>
      <c r="BE68" s="2"/>
      <c r="BF68" s="2"/>
      <c r="BG68" s="2"/>
      <c r="BH68" s="2"/>
      <c r="BI68" s="2"/>
      <c r="BJ68" s="2"/>
      <c r="BK68" s="2"/>
      <c r="BL68" s="2"/>
      <c r="BM68" s="2"/>
      <c r="BN68" s="2"/>
      <c r="BO68" s="2"/>
      <c r="BP68" s="2"/>
      <c r="BQ68" s="2"/>
      <c r="BR68" s="2"/>
      <c r="BS68" s="2"/>
      <c r="BT68" s="2"/>
      <c r="BU68" s="2"/>
      <c r="BV68" s="2"/>
      <c r="BW68" s="2"/>
      <c r="BX68" s="2"/>
      <c r="BY68" s="2"/>
      <c r="BZ68" s="2"/>
      <c r="CA68" s="2"/>
      <c r="CB68" s="2"/>
      <c r="CC68" s="2"/>
      <c r="CD68" s="2"/>
      <c r="CE68" s="2"/>
      <c r="CF68" s="2"/>
      <c r="CG68" s="2"/>
      <c r="CH68" s="2"/>
      <c r="CI68" s="2"/>
      <c r="CJ68" s="2"/>
      <c r="CK68" s="2"/>
      <c r="CL68" s="2"/>
      <c r="CM68" s="2"/>
      <c r="CN68" s="2"/>
      <c r="CO68" s="2"/>
      <c r="CP68" s="2"/>
      <c r="CQ68" s="2"/>
      <c r="CR68" s="2"/>
      <c r="CS68" s="2"/>
      <c r="CT68" s="2"/>
      <c r="CU68" s="2"/>
      <c r="CV68" s="2"/>
      <c r="CW68" s="2"/>
      <c r="CX68" s="2"/>
      <c r="CY68" s="2"/>
      <c r="CZ68" s="2"/>
      <c r="DA68" s="2"/>
      <c r="DB68" s="2"/>
      <c r="DC68" s="2"/>
      <c r="DD68" s="2"/>
      <c r="DE68" s="2"/>
      <c r="DF68" s="2"/>
      <c r="DG68" s="2"/>
      <c r="DH68" s="2"/>
      <c r="DI68" s="2"/>
      <c r="DJ68" s="2"/>
      <c r="DK68" s="2"/>
      <c r="DL68" s="2"/>
      <c r="DM68" s="2"/>
      <c r="DN68" s="2"/>
      <c r="DO68" s="2"/>
      <c r="DP68" s="2"/>
      <c r="DQ68" s="2"/>
      <c r="DR68" s="2"/>
      <c r="DS68" s="2"/>
      <c r="DT68" s="2"/>
      <c r="DU68" s="2"/>
      <c r="DV68" s="2"/>
      <c r="DW68" s="2"/>
      <c r="DX68" s="2"/>
      <c r="DY68" s="2"/>
      <c r="DZ68" s="2"/>
      <c r="EA68" s="2"/>
      <c r="EB68" s="2"/>
      <c r="EC68" s="2"/>
      <c r="ED68" s="2"/>
      <c r="EE68" s="2"/>
      <c r="EF68" s="2"/>
      <c r="EG68" s="2"/>
      <c r="EH68" s="2"/>
      <c r="EI68" s="2"/>
      <c r="EJ68" s="2"/>
      <c r="EK68" s="2"/>
      <c r="EL68" s="2"/>
      <c r="EM68" s="2"/>
      <c r="EN68" s="2"/>
      <c r="EO68" s="2"/>
      <c r="EP68" s="2"/>
      <c r="EQ68" s="2"/>
      <c r="ER68" s="2"/>
      <c r="ES68" s="2"/>
      <c r="ET68" s="2"/>
      <c r="EU68" s="2"/>
      <c r="EV68" s="2"/>
      <c r="EW68" s="2"/>
      <c r="EX68" s="2"/>
      <c r="EY68" s="2"/>
      <c r="EZ68" s="2"/>
      <c r="FA68" s="2"/>
      <c r="FB68" s="2"/>
      <c r="FC68" s="2"/>
      <c r="FD68" s="2"/>
      <c r="FE68" s="2"/>
      <c r="FF68" s="2"/>
      <c r="FG68" s="2"/>
      <c r="FH68" s="2"/>
      <c r="FI68" s="2"/>
      <c r="FJ68" s="2"/>
      <c r="FK68" s="2"/>
      <c r="FL68" s="2"/>
      <c r="FM68" s="2"/>
      <c r="FN68" s="2"/>
      <c r="FO68" s="2"/>
      <c r="FP68" s="2"/>
      <c r="FQ68" s="2"/>
      <c r="FR68" s="2"/>
      <c r="FS68" s="2"/>
      <c r="FT68" s="2"/>
      <c r="FU68" s="2"/>
      <c r="FV68" s="2"/>
    </row>
    <row r="69" spans="1:178" s="44" customFormat="1" x14ac:dyDescent="0.25">
      <c r="A69" s="52" t="s">
        <v>74</v>
      </c>
      <c r="B69" s="137">
        <v>300</v>
      </c>
      <c r="C69" s="63">
        <v>50</v>
      </c>
      <c r="D69" s="55">
        <v>10</v>
      </c>
      <c r="E69" s="66">
        <f t="shared" si="2"/>
        <v>2</v>
      </c>
      <c r="F69" s="63">
        <f t="shared" si="3"/>
        <v>500</v>
      </c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  <c r="AR69" s="2"/>
      <c r="AS69" s="2"/>
      <c r="AT69" s="2"/>
      <c r="AU69" s="2"/>
      <c r="AV69" s="2"/>
      <c r="AW69" s="2"/>
      <c r="AX69" s="2"/>
      <c r="AY69" s="2"/>
      <c r="AZ69" s="2"/>
      <c r="BA69" s="2"/>
      <c r="BB69" s="2"/>
      <c r="BC69" s="2"/>
      <c r="BD69" s="2"/>
      <c r="BE69" s="2"/>
      <c r="BF69" s="2"/>
      <c r="BG69" s="2"/>
      <c r="BH69" s="2"/>
      <c r="BI69" s="2"/>
      <c r="BJ69" s="2"/>
      <c r="BK69" s="2"/>
      <c r="BL69" s="2"/>
      <c r="BM69" s="2"/>
      <c r="BN69" s="2"/>
      <c r="BO69" s="2"/>
      <c r="BP69" s="2"/>
      <c r="BQ69" s="2"/>
      <c r="BR69" s="2"/>
      <c r="BS69" s="2"/>
      <c r="BT69" s="2"/>
      <c r="BU69" s="2"/>
      <c r="BV69" s="2"/>
      <c r="BW69" s="2"/>
      <c r="BX69" s="2"/>
      <c r="BY69" s="2"/>
      <c r="BZ69" s="2"/>
      <c r="CA69" s="2"/>
      <c r="CB69" s="2"/>
      <c r="CC69" s="2"/>
      <c r="CD69" s="2"/>
      <c r="CE69" s="2"/>
      <c r="CF69" s="2"/>
      <c r="CG69" s="2"/>
      <c r="CH69" s="2"/>
      <c r="CI69" s="2"/>
      <c r="CJ69" s="2"/>
      <c r="CK69" s="2"/>
      <c r="CL69" s="2"/>
      <c r="CM69" s="2"/>
      <c r="CN69" s="2"/>
      <c r="CO69" s="2"/>
      <c r="CP69" s="2"/>
      <c r="CQ69" s="2"/>
      <c r="CR69" s="2"/>
      <c r="CS69" s="2"/>
      <c r="CT69" s="2"/>
      <c r="CU69" s="2"/>
      <c r="CV69" s="2"/>
      <c r="CW69" s="2"/>
      <c r="CX69" s="2"/>
      <c r="CY69" s="2"/>
      <c r="CZ69" s="2"/>
      <c r="DA69" s="2"/>
      <c r="DB69" s="2"/>
      <c r="DC69" s="2"/>
      <c r="DD69" s="2"/>
      <c r="DE69" s="2"/>
      <c r="DF69" s="2"/>
      <c r="DG69" s="2"/>
      <c r="DH69" s="2"/>
      <c r="DI69" s="2"/>
      <c r="DJ69" s="2"/>
      <c r="DK69" s="2"/>
      <c r="DL69" s="2"/>
      <c r="DM69" s="2"/>
      <c r="DN69" s="2"/>
      <c r="DO69" s="2"/>
      <c r="DP69" s="2"/>
      <c r="DQ69" s="2"/>
      <c r="DR69" s="2"/>
      <c r="DS69" s="2"/>
      <c r="DT69" s="2"/>
      <c r="DU69" s="2"/>
      <c r="DV69" s="2"/>
      <c r="DW69" s="2"/>
      <c r="DX69" s="2"/>
      <c r="DY69" s="2"/>
      <c r="DZ69" s="2"/>
      <c r="EA69" s="2"/>
      <c r="EB69" s="2"/>
      <c r="EC69" s="2"/>
      <c r="ED69" s="2"/>
      <c r="EE69" s="2"/>
      <c r="EF69" s="2"/>
      <c r="EG69" s="2"/>
      <c r="EH69" s="2"/>
      <c r="EI69" s="2"/>
      <c r="EJ69" s="2"/>
      <c r="EK69" s="2"/>
      <c r="EL69" s="2"/>
      <c r="EM69" s="2"/>
      <c r="EN69" s="2"/>
      <c r="EO69" s="2"/>
      <c r="EP69" s="2"/>
      <c r="EQ69" s="2"/>
      <c r="ER69" s="2"/>
      <c r="ES69" s="2"/>
      <c r="ET69" s="2"/>
      <c r="EU69" s="2"/>
      <c r="EV69" s="2"/>
      <c r="EW69" s="2"/>
      <c r="EX69" s="2"/>
      <c r="EY69" s="2"/>
      <c r="EZ69" s="2"/>
      <c r="FA69" s="2"/>
      <c r="FB69" s="2"/>
      <c r="FC69" s="2"/>
      <c r="FD69" s="2"/>
      <c r="FE69" s="2"/>
      <c r="FF69" s="2"/>
      <c r="FG69" s="2"/>
      <c r="FH69" s="2"/>
      <c r="FI69" s="2"/>
      <c r="FJ69" s="2"/>
      <c r="FK69" s="2"/>
      <c r="FL69" s="2"/>
      <c r="FM69" s="2"/>
      <c r="FN69" s="2"/>
      <c r="FO69" s="2"/>
      <c r="FP69" s="2"/>
      <c r="FQ69" s="2"/>
      <c r="FR69" s="2"/>
      <c r="FS69" s="2"/>
      <c r="FT69" s="2"/>
      <c r="FU69" s="2"/>
      <c r="FV69" s="2"/>
    </row>
    <row r="70" spans="1:178" s="44" customFormat="1" x14ac:dyDescent="0.25">
      <c r="A70" s="52" t="s">
        <v>75</v>
      </c>
      <c r="B70" s="137">
        <v>300</v>
      </c>
      <c r="C70" s="63">
        <v>180</v>
      </c>
      <c r="D70" s="55">
        <v>8.5</v>
      </c>
      <c r="E70" s="66">
        <f t="shared" si="2"/>
        <v>5</v>
      </c>
      <c r="F70" s="63">
        <f t="shared" si="3"/>
        <v>1530</v>
      </c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  <c r="AR70" s="2"/>
      <c r="AS70" s="2"/>
      <c r="AT70" s="2"/>
      <c r="AU70" s="2"/>
      <c r="AV70" s="2"/>
      <c r="AW70" s="2"/>
      <c r="AX70" s="2"/>
      <c r="AY70" s="2"/>
      <c r="AZ70" s="2"/>
      <c r="BA70" s="2"/>
      <c r="BB70" s="2"/>
      <c r="BC70" s="2"/>
      <c r="BD70" s="2"/>
      <c r="BE70" s="2"/>
      <c r="BF70" s="2"/>
      <c r="BG70" s="2"/>
      <c r="BH70" s="2"/>
      <c r="BI70" s="2"/>
      <c r="BJ70" s="2"/>
      <c r="BK70" s="2"/>
      <c r="BL70" s="2"/>
      <c r="BM70" s="2"/>
      <c r="BN70" s="2"/>
      <c r="BO70" s="2"/>
      <c r="BP70" s="2"/>
      <c r="BQ70" s="2"/>
      <c r="BR70" s="2"/>
      <c r="BS70" s="2"/>
      <c r="BT70" s="2"/>
      <c r="BU70" s="2"/>
      <c r="BV70" s="2"/>
      <c r="BW70" s="2"/>
      <c r="BX70" s="2"/>
      <c r="BY70" s="2"/>
      <c r="BZ70" s="2"/>
      <c r="CA70" s="2"/>
      <c r="CB70" s="2"/>
      <c r="CC70" s="2"/>
      <c r="CD70" s="2"/>
      <c r="CE70" s="2"/>
      <c r="CF70" s="2"/>
      <c r="CG70" s="2"/>
      <c r="CH70" s="2"/>
      <c r="CI70" s="2"/>
      <c r="CJ70" s="2"/>
      <c r="CK70" s="2"/>
      <c r="CL70" s="2"/>
      <c r="CM70" s="2"/>
      <c r="CN70" s="2"/>
      <c r="CO70" s="2"/>
      <c r="CP70" s="2"/>
      <c r="CQ70" s="2"/>
      <c r="CR70" s="2"/>
      <c r="CS70" s="2"/>
      <c r="CT70" s="2"/>
      <c r="CU70" s="2"/>
      <c r="CV70" s="2"/>
      <c r="CW70" s="2"/>
      <c r="CX70" s="2"/>
      <c r="CY70" s="2"/>
      <c r="CZ70" s="2"/>
      <c r="DA70" s="2"/>
      <c r="DB70" s="2"/>
      <c r="DC70" s="2"/>
      <c r="DD70" s="2"/>
      <c r="DE70" s="2"/>
      <c r="DF70" s="2"/>
      <c r="DG70" s="2"/>
      <c r="DH70" s="2"/>
      <c r="DI70" s="2"/>
      <c r="DJ70" s="2"/>
      <c r="DK70" s="2"/>
      <c r="DL70" s="2"/>
      <c r="DM70" s="2"/>
      <c r="DN70" s="2"/>
      <c r="DO70" s="2"/>
      <c r="DP70" s="2"/>
      <c r="DQ70" s="2"/>
      <c r="DR70" s="2"/>
      <c r="DS70" s="2"/>
      <c r="DT70" s="2"/>
      <c r="DU70" s="2"/>
      <c r="DV70" s="2"/>
      <c r="DW70" s="2"/>
      <c r="DX70" s="2"/>
      <c r="DY70" s="2"/>
      <c r="DZ70" s="2"/>
      <c r="EA70" s="2"/>
      <c r="EB70" s="2"/>
      <c r="EC70" s="2"/>
      <c r="ED70" s="2"/>
      <c r="EE70" s="2"/>
      <c r="EF70" s="2"/>
      <c r="EG70" s="2"/>
      <c r="EH70" s="2"/>
      <c r="EI70" s="2"/>
      <c r="EJ70" s="2"/>
      <c r="EK70" s="2"/>
      <c r="EL70" s="2"/>
      <c r="EM70" s="2"/>
      <c r="EN70" s="2"/>
      <c r="EO70" s="2"/>
      <c r="EP70" s="2"/>
      <c r="EQ70" s="2"/>
      <c r="ER70" s="2"/>
      <c r="ES70" s="2"/>
      <c r="ET70" s="2"/>
      <c r="EU70" s="2"/>
      <c r="EV70" s="2"/>
      <c r="EW70" s="2"/>
      <c r="EX70" s="2"/>
      <c r="EY70" s="2"/>
      <c r="EZ70" s="2"/>
      <c r="FA70" s="2"/>
      <c r="FB70" s="2"/>
      <c r="FC70" s="2"/>
      <c r="FD70" s="2"/>
      <c r="FE70" s="2"/>
      <c r="FF70" s="2"/>
      <c r="FG70" s="2"/>
      <c r="FH70" s="2"/>
      <c r="FI70" s="2"/>
      <c r="FJ70" s="2"/>
      <c r="FK70" s="2"/>
      <c r="FL70" s="2"/>
      <c r="FM70" s="2"/>
      <c r="FN70" s="2"/>
      <c r="FO70" s="2"/>
      <c r="FP70" s="2"/>
      <c r="FQ70" s="2"/>
      <c r="FR70" s="2"/>
      <c r="FS70" s="2"/>
      <c r="FT70" s="2"/>
      <c r="FU70" s="2"/>
      <c r="FV70" s="2"/>
    </row>
    <row r="71" spans="1:178" s="44" customFormat="1" x14ac:dyDescent="0.25">
      <c r="A71" s="52" t="s">
        <v>13</v>
      </c>
      <c r="B71" s="137">
        <v>300</v>
      </c>
      <c r="C71" s="63">
        <v>380</v>
      </c>
      <c r="D71" s="55">
        <v>6</v>
      </c>
      <c r="E71" s="66">
        <f t="shared" si="2"/>
        <v>8</v>
      </c>
      <c r="F71" s="63">
        <f t="shared" si="3"/>
        <v>2280</v>
      </c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  <c r="AR71" s="2"/>
      <c r="AS71" s="2"/>
      <c r="AT71" s="2"/>
      <c r="AU71" s="2"/>
      <c r="AV71" s="2"/>
      <c r="AW71" s="2"/>
      <c r="AX71" s="2"/>
      <c r="AY71" s="2"/>
      <c r="AZ71" s="2"/>
      <c r="BA71" s="2"/>
      <c r="BB71" s="2"/>
      <c r="BC71" s="2"/>
      <c r="BD71" s="2"/>
      <c r="BE71" s="2"/>
      <c r="BF71" s="2"/>
      <c r="BG71" s="2"/>
      <c r="BH71" s="2"/>
      <c r="BI71" s="2"/>
      <c r="BJ71" s="2"/>
      <c r="BK71" s="2"/>
      <c r="BL71" s="2"/>
      <c r="BM71" s="2"/>
      <c r="BN71" s="2"/>
      <c r="BO71" s="2"/>
      <c r="BP71" s="2"/>
      <c r="BQ71" s="2"/>
      <c r="BR71" s="2"/>
      <c r="BS71" s="2"/>
      <c r="BT71" s="2"/>
      <c r="BU71" s="2"/>
      <c r="BV71" s="2"/>
      <c r="BW71" s="2"/>
      <c r="BX71" s="2"/>
      <c r="BY71" s="2"/>
      <c r="BZ71" s="2"/>
      <c r="CA71" s="2"/>
      <c r="CB71" s="2"/>
      <c r="CC71" s="2"/>
      <c r="CD71" s="2"/>
      <c r="CE71" s="2"/>
      <c r="CF71" s="2"/>
      <c r="CG71" s="2"/>
      <c r="CH71" s="2"/>
      <c r="CI71" s="2"/>
      <c r="CJ71" s="2"/>
      <c r="CK71" s="2"/>
      <c r="CL71" s="2"/>
      <c r="CM71" s="2"/>
      <c r="CN71" s="2"/>
      <c r="CO71" s="2"/>
      <c r="CP71" s="2"/>
      <c r="CQ71" s="2"/>
      <c r="CR71" s="2"/>
      <c r="CS71" s="2"/>
      <c r="CT71" s="2"/>
      <c r="CU71" s="2"/>
      <c r="CV71" s="2"/>
      <c r="CW71" s="2"/>
      <c r="CX71" s="2"/>
      <c r="CY71" s="2"/>
      <c r="CZ71" s="2"/>
      <c r="DA71" s="2"/>
      <c r="DB71" s="2"/>
      <c r="DC71" s="2"/>
      <c r="DD71" s="2"/>
      <c r="DE71" s="2"/>
      <c r="DF71" s="2"/>
      <c r="DG71" s="2"/>
      <c r="DH71" s="2"/>
      <c r="DI71" s="2"/>
      <c r="DJ71" s="2"/>
      <c r="DK71" s="2"/>
      <c r="DL71" s="2"/>
      <c r="DM71" s="2"/>
      <c r="DN71" s="2"/>
      <c r="DO71" s="2"/>
      <c r="DP71" s="2"/>
      <c r="DQ71" s="2"/>
      <c r="DR71" s="2"/>
      <c r="DS71" s="2"/>
      <c r="DT71" s="2"/>
      <c r="DU71" s="2"/>
      <c r="DV71" s="2"/>
      <c r="DW71" s="2"/>
      <c r="DX71" s="2"/>
      <c r="DY71" s="2"/>
      <c r="DZ71" s="2"/>
      <c r="EA71" s="2"/>
      <c r="EB71" s="2"/>
      <c r="EC71" s="2"/>
      <c r="ED71" s="2"/>
      <c r="EE71" s="2"/>
      <c r="EF71" s="2"/>
      <c r="EG71" s="2"/>
      <c r="EH71" s="2"/>
      <c r="EI71" s="2"/>
      <c r="EJ71" s="2"/>
      <c r="EK71" s="2"/>
      <c r="EL71" s="2"/>
      <c r="EM71" s="2"/>
      <c r="EN71" s="2"/>
      <c r="EO71" s="2"/>
      <c r="EP71" s="2"/>
      <c r="EQ71" s="2"/>
      <c r="ER71" s="2"/>
      <c r="ES71" s="2"/>
      <c r="ET71" s="2"/>
      <c r="EU71" s="2"/>
      <c r="EV71" s="2"/>
      <c r="EW71" s="2"/>
      <c r="EX71" s="2"/>
      <c r="EY71" s="2"/>
      <c r="EZ71" s="2"/>
      <c r="FA71" s="2"/>
      <c r="FB71" s="2"/>
      <c r="FC71" s="2"/>
      <c r="FD71" s="2"/>
      <c r="FE71" s="2"/>
      <c r="FF71" s="2"/>
      <c r="FG71" s="2"/>
      <c r="FH71" s="2"/>
      <c r="FI71" s="2"/>
      <c r="FJ71" s="2"/>
      <c r="FK71" s="2"/>
      <c r="FL71" s="2"/>
      <c r="FM71" s="2"/>
      <c r="FN71" s="2"/>
      <c r="FO71" s="2"/>
      <c r="FP71" s="2"/>
      <c r="FQ71" s="2"/>
      <c r="FR71" s="2"/>
      <c r="FS71" s="2"/>
      <c r="FT71" s="2"/>
      <c r="FU71" s="2"/>
      <c r="FV71" s="2"/>
    </row>
    <row r="72" spans="1:178" s="44" customFormat="1" x14ac:dyDescent="0.25">
      <c r="A72" s="52" t="s">
        <v>27</v>
      </c>
      <c r="B72" s="137">
        <v>300</v>
      </c>
      <c r="C72" s="63">
        <v>300</v>
      </c>
      <c r="D72" s="55">
        <v>6.1</v>
      </c>
      <c r="E72" s="66">
        <f t="shared" si="2"/>
        <v>6</v>
      </c>
      <c r="F72" s="63">
        <f t="shared" si="3"/>
        <v>1830</v>
      </c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  <c r="AR72" s="2"/>
      <c r="AS72" s="2"/>
      <c r="AT72" s="2"/>
      <c r="AU72" s="2"/>
      <c r="AV72" s="2"/>
      <c r="AW72" s="2"/>
      <c r="AX72" s="2"/>
      <c r="AY72" s="2"/>
      <c r="AZ72" s="2"/>
      <c r="BA72" s="2"/>
      <c r="BB72" s="2"/>
      <c r="BC72" s="2"/>
      <c r="BD72" s="2"/>
      <c r="BE72" s="2"/>
      <c r="BF72" s="2"/>
      <c r="BG72" s="2"/>
      <c r="BH72" s="2"/>
      <c r="BI72" s="2"/>
      <c r="BJ72" s="2"/>
      <c r="BK72" s="2"/>
      <c r="BL72" s="2"/>
      <c r="BM72" s="2"/>
      <c r="BN72" s="2"/>
      <c r="BO72" s="2"/>
      <c r="BP72" s="2"/>
      <c r="BQ72" s="2"/>
      <c r="BR72" s="2"/>
      <c r="BS72" s="2"/>
      <c r="BT72" s="2"/>
      <c r="BU72" s="2"/>
      <c r="BV72" s="2"/>
      <c r="BW72" s="2"/>
      <c r="BX72" s="2"/>
      <c r="BY72" s="2"/>
      <c r="BZ72" s="2"/>
      <c r="CA72" s="2"/>
      <c r="CB72" s="2"/>
      <c r="CC72" s="2"/>
      <c r="CD72" s="2"/>
      <c r="CE72" s="2"/>
      <c r="CF72" s="2"/>
      <c r="CG72" s="2"/>
      <c r="CH72" s="2"/>
      <c r="CI72" s="2"/>
      <c r="CJ72" s="2"/>
      <c r="CK72" s="2"/>
      <c r="CL72" s="2"/>
      <c r="CM72" s="2"/>
      <c r="CN72" s="2"/>
      <c r="CO72" s="2"/>
      <c r="CP72" s="2"/>
      <c r="CQ72" s="2"/>
      <c r="CR72" s="2"/>
      <c r="CS72" s="2"/>
      <c r="CT72" s="2"/>
      <c r="CU72" s="2"/>
      <c r="CV72" s="2"/>
      <c r="CW72" s="2"/>
      <c r="CX72" s="2"/>
      <c r="CY72" s="2"/>
      <c r="CZ72" s="2"/>
      <c r="DA72" s="2"/>
      <c r="DB72" s="2"/>
      <c r="DC72" s="2"/>
      <c r="DD72" s="2"/>
      <c r="DE72" s="2"/>
      <c r="DF72" s="2"/>
      <c r="DG72" s="2"/>
      <c r="DH72" s="2"/>
      <c r="DI72" s="2"/>
      <c r="DJ72" s="2"/>
      <c r="DK72" s="2"/>
      <c r="DL72" s="2"/>
      <c r="DM72" s="2"/>
      <c r="DN72" s="2"/>
      <c r="DO72" s="2"/>
      <c r="DP72" s="2"/>
      <c r="DQ72" s="2"/>
      <c r="DR72" s="2"/>
      <c r="DS72" s="2"/>
      <c r="DT72" s="2"/>
      <c r="DU72" s="2"/>
      <c r="DV72" s="2"/>
      <c r="DW72" s="2"/>
      <c r="DX72" s="2"/>
      <c r="DY72" s="2"/>
      <c r="DZ72" s="2"/>
      <c r="EA72" s="2"/>
      <c r="EB72" s="2"/>
      <c r="EC72" s="2"/>
      <c r="ED72" s="2"/>
      <c r="EE72" s="2"/>
      <c r="EF72" s="2"/>
      <c r="EG72" s="2"/>
      <c r="EH72" s="2"/>
      <c r="EI72" s="2"/>
      <c r="EJ72" s="2"/>
      <c r="EK72" s="2"/>
      <c r="EL72" s="2"/>
      <c r="EM72" s="2"/>
      <c r="EN72" s="2"/>
      <c r="EO72" s="2"/>
      <c r="EP72" s="2"/>
      <c r="EQ72" s="2"/>
      <c r="ER72" s="2"/>
      <c r="ES72" s="2"/>
      <c r="ET72" s="2"/>
      <c r="EU72" s="2"/>
      <c r="EV72" s="2"/>
      <c r="EW72" s="2"/>
      <c r="EX72" s="2"/>
      <c r="EY72" s="2"/>
      <c r="EZ72" s="2"/>
      <c r="FA72" s="2"/>
      <c r="FB72" s="2"/>
      <c r="FC72" s="2"/>
      <c r="FD72" s="2"/>
      <c r="FE72" s="2"/>
      <c r="FF72" s="2"/>
      <c r="FG72" s="2"/>
      <c r="FH72" s="2"/>
      <c r="FI72" s="2"/>
      <c r="FJ72" s="2"/>
      <c r="FK72" s="2"/>
      <c r="FL72" s="2"/>
      <c r="FM72" s="2"/>
      <c r="FN72" s="2"/>
      <c r="FO72" s="2"/>
      <c r="FP72" s="2"/>
      <c r="FQ72" s="2"/>
      <c r="FR72" s="2"/>
      <c r="FS72" s="2"/>
      <c r="FT72" s="2"/>
      <c r="FU72" s="2"/>
      <c r="FV72" s="2"/>
    </row>
    <row r="73" spans="1:178" s="44" customFormat="1" x14ac:dyDescent="0.25">
      <c r="A73" s="52" t="s">
        <v>28</v>
      </c>
      <c r="B73" s="137">
        <v>300</v>
      </c>
      <c r="C73" s="63">
        <v>150</v>
      </c>
      <c r="D73" s="55">
        <v>8</v>
      </c>
      <c r="E73" s="66">
        <f t="shared" si="2"/>
        <v>4</v>
      </c>
      <c r="F73" s="63">
        <f t="shared" si="3"/>
        <v>1200</v>
      </c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</row>
    <row r="74" spans="1:178" s="44" customFormat="1" x14ac:dyDescent="0.25">
      <c r="A74" s="52" t="s">
        <v>30</v>
      </c>
      <c r="B74" s="137">
        <v>300</v>
      </c>
      <c r="C74" s="63">
        <v>130</v>
      </c>
      <c r="D74" s="55">
        <v>10</v>
      </c>
      <c r="E74" s="66">
        <f t="shared" si="2"/>
        <v>4</v>
      </c>
      <c r="F74" s="63">
        <f t="shared" si="3"/>
        <v>1300</v>
      </c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  <c r="AR74" s="2"/>
      <c r="AS74" s="2"/>
      <c r="AT74" s="2"/>
      <c r="AU74" s="2"/>
      <c r="AV74" s="2"/>
      <c r="AW74" s="2"/>
      <c r="AX74" s="2"/>
      <c r="AY74" s="2"/>
      <c r="AZ74" s="2"/>
      <c r="BA74" s="2"/>
      <c r="BB74" s="2"/>
      <c r="BC74" s="2"/>
      <c r="BD74" s="2"/>
      <c r="BE74" s="2"/>
      <c r="BF74" s="2"/>
      <c r="BG74" s="2"/>
      <c r="BH74" s="2"/>
      <c r="BI74" s="2"/>
      <c r="BJ74" s="2"/>
      <c r="BK74" s="2"/>
      <c r="BL74" s="2"/>
      <c r="BM74" s="2"/>
      <c r="BN74" s="2"/>
      <c r="BO74" s="2"/>
      <c r="BP74" s="2"/>
      <c r="BQ74" s="2"/>
      <c r="BR74" s="2"/>
      <c r="BS74" s="2"/>
      <c r="BT74" s="2"/>
      <c r="BU74" s="2"/>
      <c r="BV74" s="2"/>
      <c r="BW74" s="2"/>
      <c r="BX74" s="2"/>
      <c r="BY74" s="2"/>
      <c r="BZ74" s="2"/>
      <c r="CA74" s="2"/>
      <c r="CB74" s="2"/>
      <c r="CC74" s="2"/>
      <c r="CD74" s="2"/>
      <c r="CE74" s="2"/>
      <c r="CF74" s="2"/>
      <c r="CG74" s="2"/>
      <c r="CH74" s="2"/>
      <c r="CI74" s="2"/>
      <c r="CJ74" s="2"/>
      <c r="CK74" s="2"/>
      <c r="CL74" s="2"/>
      <c r="CM74" s="2"/>
      <c r="CN74" s="2"/>
      <c r="CO74" s="2"/>
      <c r="CP74" s="2"/>
      <c r="CQ74" s="2"/>
      <c r="CR74" s="2"/>
      <c r="CS74" s="2"/>
      <c r="CT74" s="2"/>
      <c r="CU74" s="2"/>
      <c r="CV74" s="2"/>
      <c r="CW74" s="2"/>
      <c r="CX74" s="2"/>
      <c r="CY74" s="2"/>
      <c r="CZ74" s="2"/>
      <c r="DA74" s="2"/>
      <c r="DB74" s="2"/>
      <c r="DC74" s="2"/>
      <c r="DD74" s="2"/>
      <c r="DE74" s="2"/>
      <c r="DF74" s="2"/>
      <c r="DG74" s="2"/>
      <c r="DH74" s="2"/>
      <c r="DI74" s="2"/>
      <c r="DJ74" s="2"/>
      <c r="DK74" s="2"/>
      <c r="DL74" s="2"/>
      <c r="DM74" s="2"/>
      <c r="DN74" s="2"/>
      <c r="DO74" s="2"/>
      <c r="DP74" s="2"/>
      <c r="DQ74" s="2"/>
      <c r="DR74" s="2"/>
      <c r="DS74" s="2"/>
      <c r="DT74" s="2"/>
      <c r="DU74" s="2"/>
      <c r="DV74" s="2"/>
      <c r="DW74" s="2"/>
      <c r="DX74" s="2"/>
      <c r="DY74" s="2"/>
      <c r="DZ74" s="2"/>
      <c r="EA74" s="2"/>
      <c r="EB74" s="2"/>
      <c r="EC74" s="2"/>
      <c r="ED74" s="2"/>
      <c r="EE74" s="2"/>
      <c r="EF74" s="2"/>
      <c r="EG74" s="2"/>
      <c r="EH74" s="2"/>
      <c r="EI74" s="2"/>
      <c r="EJ74" s="2"/>
      <c r="EK74" s="2"/>
      <c r="EL74" s="2"/>
      <c r="EM74" s="2"/>
      <c r="EN74" s="2"/>
      <c r="EO74" s="2"/>
      <c r="EP74" s="2"/>
      <c r="EQ74" s="2"/>
      <c r="ER74" s="2"/>
      <c r="ES74" s="2"/>
      <c r="ET74" s="2"/>
      <c r="EU74" s="2"/>
      <c r="EV74" s="2"/>
      <c r="EW74" s="2"/>
      <c r="EX74" s="2"/>
      <c r="EY74" s="2"/>
      <c r="EZ74" s="2"/>
      <c r="FA74" s="2"/>
      <c r="FB74" s="2"/>
      <c r="FC74" s="2"/>
      <c r="FD74" s="2"/>
      <c r="FE74" s="2"/>
      <c r="FF74" s="2"/>
      <c r="FG74" s="2"/>
      <c r="FH74" s="2"/>
      <c r="FI74" s="2"/>
      <c r="FJ74" s="2"/>
      <c r="FK74" s="2"/>
      <c r="FL74" s="2"/>
      <c r="FM74" s="2"/>
      <c r="FN74" s="2"/>
      <c r="FO74" s="2"/>
      <c r="FP74" s="2"/>
      <c r="FQ74" s="2"/>
      <c r="FR74" s="2"/>
      <c r="FS74" s="2"/>
      <c r="FT74" s="2"/>
      <c r="FU74" s="2"/>
      <c r="FV74" s="2"/>
    </row>
    <row r="75" spans="1:178" s="44" customFormat="1" x14ac:dyDescent="0.25">
      <c r="A75" s="72" t="s">
        <v>10</v>
      </c>
      <c r="B75" s="137"/>
      <c r="C75" s="135">
        <f>SUM(C67:C74)</f>
        <v>1440</v>
      </c>
      <c r="D75" s="104">
        <f>F75/C75</f>
        <v>7.7361111111111107</v>
      </c>
      <c r="E75" s="135">
        <f>SUM(E67:E74)</f>
        <v>37</v>
      </c>
      <c r="F75" s="135">
        <f>SUM(F67:F74)</f>
        <v>11140</v>
      </c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  <c r="AR75" s="2"/>
      <c r="AS75" s="2"/>
      <c r="AT75" s="2"/>
      <c r="AU75" s="2"/>
      <c r="AV75" s="2"/>
      <c r="AW75" s="2"/>
      <c r="AX75" s="2"/>
      <c r="AY75" s="2"/>
      <c r="AZ75" s="2"/>
      <c r="BA75" s="2"/>
      <c r="BB75" s="2"/>
      <c r="BC75" s="2"/>
      <c r="BD75" s="2"/>
      <c r="BE75" s="2"/>
      <c r="BF75" s="2"/>
      <c r="BG75" s="2"/>
      <c r="BH75" s="2"/>
      <c r="BI75" s="2"/>
      <c r="BJ75" s="2"/>
      <c r="BK75" s="2"/>
      <c r="BL75" s="2"/>
      <c r="BM75" s="2"/>
      <c r="BN75" s="2"/>
      <c r="BO75" s="2"/>
      <c r="BP75" s="2"/>
      <c r="BQ75" s="2"/>
      <c r="BR75" s="2"/>
      <c r="BS75" s="2"/>
      <c r="BT75" s="2"/>
      <c r="BU75" s="2"/>
      <c r="BV75" s="2"/>
      <c r="BW75" s="2"/>
      <c r="BX75" s="2"/>
      <c r="BY75" s="2"/>
      <c r="BZ75" s="2"/>
      <c r="CA75" s="2"/>
      <c r="CB75" s="2"/>
      <c r="CC75" s="2"/>
      <c r="CD75" s="2"/>
      <c r="CE75" s="2"/>
      <c r="CF75" s="2"/>
      <c r="CG75" s="2"/>
      <c r="CH75" s="2"/>
      <c r="CI75" s="2"/>
      <c r="CJ75" s="2"/>
      <c r="CK75" s="2"/>
      <c r="CL75" s="2"/>
      <c r="CM75" s="2"/>
      <c r="CN75" s="2"/>
      <c r="CO75" s="2"/>
      <c r="CP75" s="2"/>
      <c r="CQ75" s="2"/>
      <c r="CR75" s="2"/>
      <c r="CS75" s="2"/>
      <c r="CT75" s="2"/>
      <c r="CU75" s="2"/>
      <c r="CV75" s="2"/>
      <c r="CW75" s="2"/>
      <c r="CX75" s="2"/>
      <c r="CY75" s="2"/>
      <c r="CZ75" s="2"/>
      <c r="DA75" s="2"/>
      <c r="DB75" s="2"/>
      <c r="DC75" s="2"/>
      <c r="DD75" s="2"/>
      <c r="DE75" s="2"/>
      <c r="DF75" s="2"/>
      <c r="DG75" s="2"/>
      <c r="DH75" s="2"/>
      <c r="DI75" s="2"/>
      <c r="DJ75" s="2"/>
      <c r="DK75" s="2"/>
      <c r="DL75" s="2"/>
      <c r="DM75" s="2"/>
      <c r="DN75" s="2"/>
      <c r="DO75" s="2"/>
      <c r="DP75" s="2"/>
      <c r="DQ75" s="2"/>
      <c r="DR75" s="2"/>
      <c r="DS75" s="2"/>
      <c r="DT75" s="2"/>
      <c r="DU75" s="2"/>
      <c r="DV75" s="2"/>
      <c r="DW75" s="2"/>
      <c r="DX75" s="2"/>
      <c r="DY75" s="2"/>
      <c r="DZ75" s="2"/>
      <c r="EA75" s="2"/>
      <c r="EB75" s="2"/>
      <c r="EC75" s="2"/>
      <c r="ED75" s="2"/>
      <c r="EE75" s="2"/>
      <c r="EF75" s="2"/>
      <c r="EG75" s="2"/>
      <c r="EH75" s="2"/>
      <c r="EI75" s="2"/>
      <c r="EJ75" s="2"/>
      <c r="EK75" s="2"/>
      <c r="EL75" s="2"/>
      <c r="EM75" s="2"/>
      <c r="EN75" s="2"/>
      <c r="EO75" s="2"/>
      <c r="EP75" s="2"/>
      <c r="EQ75" s="2"/>
      <c r="ER75" s="2"/>
      <c r="ES75" s="2"/>
      <c r="ET75" s="2"/>
      <c r="EU75" s="2"/>
      <c r="EV75" s="2"/>
      <c r="EW75" s="2"/>
      <c r="EX75" s="2"/>
      <c r="EY75" s="2"/>
      <c r="EZ75" s="2"/>
      <c r="FA75" s="2"/>
      <c r="FB75" s="2"/>
      <c r="FC75" s="2"/>
      <c r="FD75" s="2"/>
      <c r="FE75" s="2"/>
      <c r="FF75" s="2"/>
      <c r="FG75" s="2"/>
      <c r="FH75" s="2"/>
      <c r="FI75" s="2"/>
      <c r="FJ75" s="2"/>
      <c r="FK75" s="2"/>
      <c r="FL75" s="2"/>
      <c r="FM75" s="2"/>
      <c r="FN75" s="2"/>
      <c r="FO75" s="2"/>
      <c r="FP75" s="2"/>
      <c r="FQ75" s="2"/>
      <c r="FR75" s="2"/>
      <c r="FS75" s="2"/>
      <c r="FT75" s="2"/>
      <c r="FU75" s="2"/>
      <c r="FV75" s="2"/>
    </row>
    <row r="76" spans="1:178" s="44" customFormat="1" x14ac:dyDescent="0.25">
      <c r="A76" s="20" t="s">
        <v>98</v>
      </c>
      <c r="B76" s="137"/>
      <c r="C76" s="135"/>
      <c r="D76" s="104"/>
      <c r="E76" s="135"/>
      <c r="F76" s="135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  <c r="AR76" s="2"/>
      <c r="AS76" s="2"/>
      <c r="AT76" s="2"/>
      <c r="AU76" s="2"/>
      <c r="AV76" s="2"/>
      <c r="AW76" s="2"/>
      <c r="AX76" s="2"/>
      <c r="AY76" s="2"/>
      <c r="AZ76" s="2"/>
      <c r="BA76" s="2"/>
      <c r="BB76" s="2"/>
      <c r="BC76" s="2"/>
      <c r="BD76" s="2"/>
      <c r="BE76" s="2"/>
      <c r="BF76" s="2"/>
      <c r="BG76" s="2"/>
      <c r="BH76" s="2"/>
      <c r="BI76" s="2"/>
      <c r="BJ76" s="2"/>
      <c r="BK76" s="2"/>
      <c r="BL76" s="2"/>
      <c r="BM76" s="2"/>
      <c r="BN76" s="2"/>
      <c r="BO76" s="2"/>
      <c r="BP76" s="2"/>
      <c r="BQ76" s="2"/>
      <c r="BR76" s="2"/>
      <c r="BS76" s="2"/>
      <c r="BT76" s="2"/>
      <c r="BU76" s="2"/>
      <c r="BV76" s="2"/>
      <c r="BW76" s="2"/>
      <c r="BX76" s="2"/>
      <c r="BY76" s="2"/>
      <c r="BZ76" s="2"/>
      <c r="CA76" s="2"/>
      <c r="CB76" s="2"/>
      <c r="CC76" s="2"/>
      <c r="CD76" s="2"/>
      <c r="CE76" s="2"/>
      <c r="CF76" s="2"/>
      <c r="CG76" s="2"/>
      <c r="CH76" s="2"/>
      <c r="CI76" s="2"/>
      <c r="CJ76" s="2"/>
      <c r="CK76" s="2"/>
      <c r="CL76" s="2"/>
      <c r="CM76" s="2"/>
      <c r="CN76" s="2"/>
      <c r="CO76" s="2"/>
      <c r="CP76" s="2"/>
      <c r="CQ76" s="2"/>
      <c r="CR76" s="2"/>
      <c r="CS76" s="2"/>
      <c r="CT76" s="2"/>
      <c r="CU76" s="2"/>
      <c r="CV76" s="2"/>
      <c r="CW76" s="2"/>
      <c r="CX76" s="2"/>
      <c r="CY76" s="2"/>
      <c r="CZ76" s="2"/>
      <c r="DA76" s="2"/>
      <c r="DB76" s="2"/>
      <c r="DC76" s="2"/>
      <c r="DD76" s="2"/>
      <c r="DE76" s="2"/>
      <c r="DF76" s="2"/>
      <c r="DG76" s="2"/>
      <c r="DH76" s="2"/>
      <c r="DI76" s="2"/>
      <c r="DJ76" s="2"/>
      <c r="DK76" s="2"/>
      <c r="DL76" s="2"/>
      <c r="DM76" s="2"/>
      <c r="DN76" s="2"/>
      <c r="DO76" s="2"/>
      <c r="DP76" s="2"/>
      <c r="DQ76" s="2"/>
      <c r="DR76" s="2"/>
      <c r="DS76" s="2"/>
      <c r="DT76" s="2"/>
      <c r="DU76" s="2"/>
      <c r="DV76" s="2"/>
      <c r="DW76" s="2"/>
      <c r="DX76" s="2"/>
      <c r="DY76" s="2"/>
      <c r="DZ76" s="2"/>
      <c r="EA76" s="2"/>
      <c r="EB76" s="2"/>
      <c r="EC76" s="2"/>
      <c r="ED76" s="2"/>
      <c r="EE76" s="2"/>
      <c r="EF76" s="2"/>
      <c r="EG76" s="2"/>
      <c r="EH76" s="2"/>
      <c r="EI76" s="2"/>
      <c r="EJ76" s="2"/>
      <c r="EK76" s="2"/>
      <c r="EL76" s="2"/>
      <c r="EM76" s="2"/>
      <c r="EN76" s="2"/>
      <c r="EO76" s="2"/>
      <c r="EP76" s="2"/>
      <c r="EQ76" s="2"/>
      <c r="ER76" s="2"/>
      <c r="ES76" s="2"/>
      <c r="ET76" s="2"/>
      <c r="EU76" s="2"/>
      <c r="EV76" s="2"/>
      <c r="EW76" s="2"/>
      <c r="EX76" s="2"/>
      <c r="EY76" s="2"/>
      <c r="EZ76" s="2"/>
      <c r="FA76" s="2"/>
      <c r="FB76" s="2"/>
      <c r="FC76" s="2"/>
      <c r="FD76" s="2"/>
      <c r="FE76" s="2"/>
      <c r="FF76" s="2"/>
      <c r="FG76" s="2"/>
      <c r="FH76" s="2"/>
      <c r="FI76" s="2"/>
      <c r="FJ76" s="2"/>
      <c r="FK76" s="2"/>
      <c r="FL76" s="2"/>
      <c r="FM76" s="2"/>
      <c r="FN76" s="2"/>
      <c r="FO76" s="2"/>
      <c r="FP76" s="2"/>
      <c r="FQ76" s="2"/>
      <c r="FR76" s="2"/>
      <c r="FS76" s="2"/>
      <c r="FT76" s="2"/>
      <c r="FU76" s="2"/>
      <c r="FV76" s="2"/>
    </row>
    <row r="77" spans="1:178" s="44" customFormat="1" x14ac:dyDescent="0.25">
      <c r="A77" s="131" t="s">
        <v>173</v>
      </c>
      <c r="B77" s="137">
        <v>240</v>
      </c>
      <c r="C77" s="63">
        <v>2300</v>
      </c>
      <c r="D77" s="55">
        <v>8</v>
      </c>
      <c r="E77" s="66">
        <f>ROUND(F77/B77,0)</f>
        <v>77</v>
      </c>
      <c r="F77" s="63">
        <f>ROUND(C77*D77,0)</f>
        <v>18400</v>
      </c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  <c r="AR77" s="2"/>
      <c r="AS77" s="2"/>
      <c r="AT77" s="2"/>
      <c r="AU77" s="2"/>
      <c r="AV77" s="2"/>
      <c r="AW77" s="2"/>
      <c r="AX77" s="2"/>
      <c r="AY77" s="2"/>
      <c r="AZ77" s="2"/>
      <c r="BA77" s="2"/>
      <c r="BB77" s="2"/>
      <c r="BC77" s="2"/>
      <c r="BD77" s="2"/>
      <c r="BE77" s="2"/>
      <c r="BF77" s="2"/>
      <c r="BG77" s="2"/>
      <c r="BH77" s="2"/>
      <c r="BI77" s="2"/>
      <c r="BJ77" s="2"/>
      <c r="BK77" s="2"/>
      <c r="BL77" s="2"/>
      <c r="BM77" s="2"/>
      <c r="BN77" s="2"/>
      <c r="BO77" s="2"/>
      <c r="BP77" s="2"/>
      <c r="BQ77" s="2"/>
      <c r="BR77" s="2"/>
      <c r="BS77" s="2"/>
      <c r="BT77" s="2"/>
      <c r="BU77" s="2"/>
      <c r="BV77" s="2"/>
      <c r="BW77" s="2"/>
      <c r="BX77" s="2"/>
      <c r="BY77" s="2"/>
      <c r="BZ77" s="2"/>
      <c r="CA77" s="2"/>
      <c r="CB77" s="2"/>
      <c r="CC77" s="2"/>
      <c r="CD77" s="2"/>
      <c r="CE77" s="2"/>
      <c r="CF77" s="2"/>
      <c r="CG77" s="2"/>
      <c r="CH77" s="2"/>
      <c r="CI77" s="2"/>
      <c r="CJ77" s="2"/>
      <c r="CK77" s="2"/>
      <c r="CL77" s="2"/>
      <c r="CM77" s="2"/>
      <c r="CN77" s="2"/>
      <c r="CO77" s="2"/>
      <c r="CP77" s="2"/>
      <c r="CQ77" s="2"/>
      <c r="CR77" s="2"/>
      <c r="CS77" s="2"/>
      <c r="CT77" s="2"/>
      <c r="CU77" s="2"/>
      <c r="CV77" s="2"/>
      <c r="CW77" s="2"/>
      <c r="CX77" s="2"/>
      <c r="CY77" s="2"/>
      <c r="CZ77" s="2"/>
      <c r="DA77" s="2"/>
      <c r="DB77" s="2"/>
      <c r="DC77" s="2"/>
      <c r="DD77" s="2"/>
      <c r="DE77" s="2"/>
      <c r="DF77" s="2"/>
      <c r="DG77" s="2"/>
      <c r="DH77" s="2"/>
      <c r="DI77" s="2"/>
      <c r="DJ77" s="2"/>
      <c r="DK77" s="2"/>
      <c r="DL77" s="2"/>
      <c r="DM77" s="2"/>
      <c r="DN77" s="2"/>
      <c r="DO77" s="2"/>
      <c r="DP77" s="2"/>
      <c r="DQ77" s="2"/>
      <c r="DR77" s="2"/>
      <c r="DS77" s="2"/>
      <c r="DT77" s="2"/>
      <c r="DU77" s="2"/>
      <c r="DV77" s="2"/>
      <c r="DW77" s="2"/>
      <c r="DX77" s="2"/>
      <c r="DY77" s="2"/>
      <c r="DZ77" s="2"/>
      <c r="EA77" s="2"/>
      <c r="EB77" s="2"/>
      <c r="EC77" s="2"/>
      <c r="ED77" s="2"/>
      <c r="EE77" s="2"/>
      <c r="EF77" s="2"/>
      <c r="EG77" s="2"/>
      <c r="EH77" s="2"/>
      <c r="EI77" s="2"/>
      <c r="EJ77" s="2"/>
      <c r="EK77" s="2"/>
      <c r="EL77" s="2"/>
      <c r="EM77" s="2"/>
      <c r="EN77" s="2"/>
      <c r="EO77" s="2"/>
      <c r="EP77" s="2"/>
      <c r="EQ77" s="2"/>
      <c r="ER77" s="2"/>
      <c r="ES77" s="2"/>
      <c r="ET77" s="2"/>
      <c r="EU77" s="2"/>
      <c r="EV77" s="2"/>
      <c r="EW77" s="2"/>
      <c r="EX77" s="2"/>
      <c r="EY77" s="2"/>
      <c r="EZ77" s="2"/>
      <c r="FA77" s="2"/>
      <c r="FB77" s="2"/>
      <c r="FC77" s="2"/>
      <c r="FD77" s="2"/>
      <c r="FE77" s="2"/>
      <c r="FF77" s="2"/>
      <c r="FG77" s="2"/>
      <c r="FH77" s="2"/>
      <c r="FI77" s="2"/>
      <c r="FJ77" s="2"/>
      <c r="FK77" s="2"/>
      <c r="FL77" s="2"/>
      <c r="FM77" s="2"/>
      <c r="FN77" s="2"/>
      <c r="FO77" s="2"/>
      <c r="FP77" s="2"/>
      <c r="FQ77" s="2"/>
      <c r="FR77" s="2"/>
      <c r="FS77" s="2"/>
      <c r="FT77" s="2"/>
      <c r="FU77" s="2"/>
      <c r="FV77" s="2"/>
    </row>
    <row r="78" spans="1:178" s="44" customFormat="1" x14ac:dyDescent="0.25">
      <c r="A78" s="131" t="s">
        <v>13</v>
      </c>
      <c r="B78" s="137">
        <v>240</v>
      </c>
      <c r="C78" s="136">
        <v>0</v>
      </c>
      <c r="D78" s="55">
        <v>3</v>
      </c>
      <c r="E78" s="66">
        <f>ROUND(F78/B78,0)</f>
        <v>0</v>
      </c>
      <c r="F78" s="63">
        <f>ROUND(C78*D78,0)</f>
        <v>0</v>
      </c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  <c r="AR78" s="2"/>
      <c r="AS78" s="2"/>
      <c r="AT78" s="2"/>
      <c r="AU78" s="2"/>
      <c r="AV78" s="2"/>
      <c r="AW78" s="2"/>
      <c r="AX78" s="2"/>
      <c r="AY78" s="2"/>
      <c r="AZ78" s="2"/>
      <c r="BA78" s="2"/>
      <c r="BB78" s="2"/>
      <c r="BC78" s="2"/>
      <c r="BD78" s="2"/>
      <c r="BE78" s="2"/>
      <c r="BF78" s="2"/>
      <c r="BG78" s="2"/>
      <c r="BH78" s="2"/>
      <c r="BI78" s="2"/>
      <c r="BJ78" s="2"/>
      <c r="BK78" s="2"/>
      <c r="BL78" s="2"/>
      <c r="BM78" s="2"/>
      <c r="BN78" s="2"/>
      <c r="BO78" s="2"/>
      <c r="BP78" s="2"/>
      <c r="BQ78" s="2"/>
      <c r="BR78" s="2"/>
      <c r="BS78" s="2"/>
      <c r="BT78" s="2"/>
      <c r="BU78" s="2"/>
      <c r="BV78" s="2"/>
      <c r="BW78" s="2"/>
      <c r="BX78" s="2"/>
      <c r="BY78" s="2"/>
      <c r="BZ78" s="2"/>
      <c r="CA78" s="2"/>
      <c r="CB78" s="2"/>
      <c r="CC78" s="2"/>
      <c r="CD78" s="2"/>
      <c r="CE78" s="2"/>
      <c r="CF78" s="2"/>
      <c r="CG78" s="2"/>
      <c r="CH78" s="2"/>
      <c r="CI78" s="2"/>
      <c r="CJ78" s="2"/>
      <c r="CK78" s="2"/>
      <c r="CL78" s="2"/>
      <c r="CM78" s="2"/>
      <c r="CN78" s="2"/>
      <c r="CO78" s="2"/>
      <c r="CP78" s="2"/>
      <c r="CQ78" s="2"/>
      <c r="CR78" s="2"/>
      <c r="CS78" s="2"/>
      <c r="CT78" s="2"/>
      <c r="CU78" s="2"/>
      <c r="CV78" s="2"/>
      <c r="CW78" s="2"/>
      <c r="CX78" s="2"/>
      <c r="CY78" s="2"/>
      <c r="CZ78" s="2"/>
      <c r="DA78" s="2"/>
      <c r="DB78" s="2"/>
      <c r="DC78" s="2"/>
      <c r="DD78" s="2"/>
      <c r="DE78" s="2"/>
      <c r="DF78" s="2"/>
      <c r="DG78" s="2"/>
      <c r="DH78" s="2"/>
      <c r="DI78" s="2"/>
      <c r="DJ78" s="2"/>
      <c r="DK78" s="2"/>
      <c r="DL78" s="2"/>
      <c r="DM78" s="2"/>
      <c r="DN78" s="2"/>
      <c r="DO78" s="2"/>
      <c r="DP78" s="2"/>
      <c r="DQ78" s="2"/>
      <c r="DR78" s="2"/>
      <c r="DS78" s="2"/>
      <c r="DT78" s="2"/>
      <c r="DU78" s="2"/>
      <c r="DV78" s="2"/>
      <c r="DW78" s="2"/>
      <c r="DX78" s="2"/>
      <c r="DY78" s="2"/>
      <c r="DZ78" s="2"/>
      <c r="EA78" s="2"/>
      <c r="EB78" s="2"/>
      <c r="EC78" s="2"/>
      <c r="ED78" s="2"/>
      <c r="EE78" s="2"/>
      <c r="EF78" s="2"/>
      <c r="EG78" s="2"/>
      <c r="EH78" s="2"/>
      <c r="EI78" s="2"/>
      <c r="EJ78" s="2"/>
      <c r="EK78" s="2"/>
      <c r="EL78" s="2"/>
      <c r="EM78" s="2"/>
      <c r="EN78" s="2"/>
      <c r="EO78" s="2"/>
      <c r="EP78" s="2"/>
      <c r="EQ78" s="2"/>
      <c r="ER78" s="2"/>
      <c r="ES78" s="2"/>
      <c r="ET78" s="2"/>
      <c r="EU78" s="2"/>
      <c r="EV78" s="2"/>
      <c r="EW78" s="2"/>
      <c r="EX78" s="2"/>
      <c r="EY78" s="2"/>
      <c r="EZ78" s="2"/>
      <c r="FA78" s="2"/>
      <c r="FB78" s="2"/>
      <c r="FC78" s="2"/>
      <c r="FD78" s="2"/>
      <c r="FE78" s="2"/>
      <c r="FF78" s="2"/>
      <c r="FG78" s="2"/>
      <c r="FH78" s="2"/>
      <c r="FI78" s="2"/>
      <c r="FJ78" s="2"/>
      <c r="FK78" s="2"/>
      <c r="FL78" s="2"/>
      <c r="FM78" s="2"/>
      <c r="FN78" s="2"/>
      <c r="FO78" s="2"/>
      <c r="FP78" s="2"/>
      <c r="FQ78" s="2"/>
      <c r="FR78" s="2"/>
      <c r="FS78" s="2"/>
      <c r="FT78" s="2"/>
      <c r="FU78" s="2"/>
      <c r="FV78" s="2"/>
    </row>
    <row r="79" spans="1:178" s="44" customFormat="1" x14ac:dyDescent="0.25">
      <c r="A79" s="62" t="s">
        <v>174</v>
      </c>
      <c r="B79" s="146"/>
      <c r="C79" s="138">
        <f>C77+C78</f>
        <v>2300</v>
      </c>
      <c r="D79" s="134">
        <f>F79/C79</f>
        <v>8</v>
      </c>
      <c r="E79" s="138">
        <f>E77+E78</f>
        <v>77</v>
      </c>
      <c r="F79" s="138">
        <f>F77+F78</f>
        <v>18400</v>
      </c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  <c r="BX79" s="2"/>
      <c r="BY79" s="2"/>
      <c r="BZ79" s="2"/>
      <c r="CA79" s="2"/>
      <c r="CB79" s="2"/>
      <c r="CC79" s="2"/>
      <c r="CD79" s="2"/>
      <c r="CE79" s="2"/>
      <c r="CF79" s="2"/>
      <c r="CG79" s="2"/>
      <c r="CH79" s="2"/>
      <c r="CI79" s="2"/>
      <c r="CJ79" s="2"/>
      <c r="CK79" s="2"/>
      <c r="CL79" s="2"/>
      <c r="CM79" s="2"/>
      <c r="CN79" s="2"/>
      <c r="CO79" s="2"/>
      <c r="CP79" s="2"/>
      <c r="CQ79" s="2"/>
      <c r="CR79" s="2"/>
      <c r="CS79" s="2"/>
      <c r="CT79" s="2"/>
      <c r="CU79" s="2"/>
      <c r="CV79" s="2"/>
      <c r="CW79" s="2"/>
      <c r="CX79" s="2"/>
      <c r="CY79" s="2"/>
      <c r="CZ79" s="2"/>
      <c r="DA79" s="2"/>
      <c r="DB79" s="2"/>
      <c r="DC79" s="2"/>
      <c r="DD79" s="2"/>
      <c r="DE79" s="2"/>
      <c r="DF79" s="2"/>
      <c r="DG79" s="2"/>
      <c r="DH79" s="2"/>
      <c r="DI79" s="2"/>
      <c r="DJ79" s="2"/>
      <c r="DK79" s="2"/>
      <c r="DL79" s="2"/>
      <c r="DM79" s="2"/>
      <c r="DN79" s="2"/>
      <c r="DO79" s="2"/>
      <c r="DP79" s="2"/>
      <c r="DQ79" s="2"/>
      <c r="DR79" s="2"/>
      <c r="DS79" s="2"/>
      <c r="DT79" s="2"/>
      <c r="DU79" s="2"/>
      <c r="DV79" s="2"/>
      <c r="DW79" s="2"/>
      <c r="DX79" s="2"/>
      <c r="DY79" s="2"/>
      <c r="DZ79" s="2"/>
      <c r="EA79" s="2"/>
      <c r="EB79" s="2"/>
      <c r="EC79" s="2"/>
      <c r="ED79" s="2"/>
      <c r="EE79" s="2"/>
      <c r="EF79" s="2"/>
      <c r="EG79" s="2"/>
      <c r="EH79" s="2"/>
      <c r="EI79" s="2"/>
      <c r="EJ79" s="2"/>
      <c r="EK79" s="2"/>
      <c r="EL79" s="2"/>
      <c r="EM79" s="2"/>
      <c r="EN79" s="2"/>
      <c r="EO79" s="2"/>
      <c r="EP79" s="2"/>
      <c r="EQ79" s="2"/>
      <c r="ER79" s="2"/>
      <c r="ES79" s="2"/>
      <c r="ET79" s="2"/>
      <c r="EU79" s="2"/>
      <c r="EV79" s="2"/>
      <c r="EW79" s="2"/>
      <c r="EX79" s="2"/>
      <c r="EY79" s="2"/>
      <c r="EZ79" s="2"/>
      <c r="FA79" s="2"/>
      <c r="FB79" s="2"/>
      <c r="FC79" s="2"/>
      <c r="FD79" s="2"/>
      <c r="FE79" s="2"/>
      <c r="FF79" s="2"/>
      <c r="FG79" s="2"/>
      <c r="FH79" s="2"/>
      <c r="FI79" s="2"/>
      <c r="FJ79" s="2"/>
      <c r="FK79" s="2"/>
      <c r="FL79" s="2"/>
      <c r="FM79" s="2"/>
      <c r="FN79" s="2"/>
      <c r="FO79" s="2"/>
      <c r="FP79" s="2"/>
      <c r="FQ79" s="2"/>
      <c r="FR79" s="2"/>
      <c r="FS79" s="2"/>
      <c r="FT79" s="2"/>
      <c r="FU79" s="2"/>
      <c r="FV79" s="2"/>
    </row>
    <row r="80" spans="1:178" ht="18.75" customHeight="1" x14ac:dyDescent="0.25">
      <c r="A80" s="56" t="s">
        <v>141</v>
      </c>
      <c r="B80" s="57"/>
      <c r="C80" s="113">
        <f>C75+C79</f>
        <v>3740</v>
      </c>
      <c r="D80" s="103">
        <f>F80/C80</f>
        <v>7.8983957219251337</v>
      </c>
      <c r="E80" s="113">
        <f>E75+E79</f>
        <v>114</v>
      </c>
      <c r="F80" s="113">
        <f>F75+F79</f>
        <v>29540</v>
      </c>
    </row>
    <row r="81" spans="1:178" ht="18.75" customHeight="1" x14ac:dyDescent="0.25">
      <c r="A81" s="181" t="s">
        <v>242</v>
      </c>
      <c r="B81" s="140"/>
      <c r="C81" s="59">
        <f>C82+C84</f>
        <v>13840</v>
      </c>
      <c r="D81" s="103"/>
      <c r="E81" s="59"/>
      <c r="F81" s="111"/>
    </row>
    <row r="82" spans="1:178" ht="18.75" customHeight="1" x14ac:dyDescent="0.25">
      <c r="A82" s="181" t="s">
        <v>237</v>
      </c>
      <c r="B82" s="140"/>
      <c r="C82" s="59">
        <f>C83</f>
        <v>13820</v>
      </c>
      <c r="D82" s="170"/>
      <c r="E82" s="171"/>
      <c r="F82" s="172"/>
    </row>
    <row r="83" spans="1:178" ht="18.75" customHeight="1" x14ac:dyDescent="0.25">
      <c r="A83" s="182" t="s">
        <v>238</v>
      </c>
      <c r="B83" s="140"/>
      <c r="C83" s="63">
        <v>13820</v>
      </c>
      <c r="D83" s="103"/>
      <c r="E83" s="59"/>
      <c r="F83" s="111"/>
    </row>
    <row r="84" spans="1:178" ht="18.75" customHeight="1" x14ac:dyDescent="0.25">
      <c r="A84" s="181" t="s">
        <v>239</v>
      </c>
      <c r="B84" s="140"/>
      <c r="C84" s="59">
        <f>C85+C86</f>
        <v>20</v>
      </c>
      <c r="D84" s="103"/>
      <c r="E84" s="59"/>
      <c r="F84" s="111"/>
    </row>
    <row r="85" spans="1:178" ht="30" customHeight="1" x14ac:dyDescent="0.25">
      <c r="A85" s="183" t="s">
        <v>240</v>
      </c>
      <c r="B85" s="140"/>
      <c r="C85" s="63">
        <v>20</v>
      </c>
      <c r="D85" s="103"/>
      <c r="E85" s="59"/>
      <c r="F85" s="111"/>
    </row>
    <row r="86" spans="1:178" ht="18.75" customHeight="1" thickBot="1" x14ac:dyDescent="0.3">
      <c r="A86" s="184" t="s">
        <v>241</v>
      </c>
      <c r="B86" s="173"/>
      <c r="C86" s="107"/>
      <c r="D86" s="174"/>
      <c r="E86" s="107"/>
      <c r="F86" s="175"/>
    </row>
    <row r="87" spans="1:178" s="58" customFormat="1" ht="15.75" customHeight="1" thickBot="1" x14ac:dyDescent="0.3">
      <c r="A87" s="87" t="s">
        <v>11</v>
      </c>
      <c r="B87" s="115"/>
      <c r="C87" s="115"/>
      <c r="D87" s="115"/>
      <c r="E87" s="115"/>
      <c r="F87" s="115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44"/>
      <c r="AN87" s="44"/>
      <c r="AO87" s="44"/>
      <c r="AP87" s="44"/>
      <c r="AQ87" s="44"/>
      <c r="AR87" s="44"/>
      <c r="AS87" s="44"/>
      <c r="AT87" s="44"/>
      <c r="AU87" s="44"/>
      <c r="AV87" s="44"/>
      <c r="AW87" s="44"/>
      <c r="AX87" s="44"/>
      <c r="AY87" s="44"/>
      <c r="AZ87" s="44"/>
      <c r="BA87" s="44"/>
      <c r="BB87" s="44"/>
      <c r="BC87" s="44"/>
      <c r="BD87" s="44"/>
      <c r="BE87" s="44"/>
      <c r="BF87" s="44"/>
      <c r="BG87" s="44"/>
      <c r="BH87" s="44"/>
      <c r="BI87" s="44"/>
      <c r="BJ87" s="44"/>
      <c r="BK87" s="44"/>
      <c r="BL87" s="44"/>
      <c r="BM87" s="44"/>
      <c r="BN87" s="44"/>
      <c r="BO87" s="44"/>
      <c r="BP87" s="44"/>
      <c r="BQ87" s="44"/>
      <c r="BR87" s="44"/>
      <c r="BS87" s="44"/>
      <c r="BT87" s="44"/>
      <c r="BU87" s="44"/>
      <c r="BV87" s="44"/>
      <c r="BW87" s="44"/>
      <c r="BX87" s="44"/>
      <c r="BY87" s="44"/>
      <c r="BZ87" s="44"/>
      <c r="CA87" s="44"/>
      <c r="CB87" s="44"/>
      <c r="CC87" s="44"/>
      <c r="CD87" s="44"/>
      <c r="CE87" s="44"/>
      <c r="CF87" s="44"/>
      <c r="CG87" s="44"/>
      <c r="CH87" s="44"/>
      <c r="CI87" s="44"/>
      <c r="CJ87" s="44"/>
      <c r="CK87" s="44"/>
      <c r="CL87" s="44"/>
      <c r="CM87" s="44"/>
      <c r="CN87" s="44"/>
      <c r="CO87" s="44"/>
      <c r="CP87" s="44"/>
      <c r="CQ87" s="44"/>
      <c r="CR87" s="44"/>
      <c r="CS87" s="44"/>
      <c r="CT87" s="44"/>
      <c r="CU87" s="44"/>
      <c r="CV87" s="44"/>
      <c r="CW87" s="44"/>
      <c r="CX87" s="44"/>
      <c r="CY87" s="44"/>
      <c r="CZ87" s="44"/>
      <c r="DA87" s="44"/>
      <c r="DB87" s="44"/>
      <c r="DC87" s="44"/>
      <c r="DD87" s="44"/>
      <c r="DE87" s="44"/>
      <c r="DF87" s="44"/>
      <c r="DG87" s="44"/>
      <c r="DH87" s="44"/>
      <c r="DI87" s="44"/>
      <c r="DJ87" s="44"/>
      <c r="DK87" s="44"/>
      <c r="DL87" s="44"/>
      <c r="DM87" s="44"/>
      <c r="DN87" s="44"/>
      <c r="DO87" s="44"/>
      <c r="DP87" s="44"/>
      <c r="DQ87" s="44"/>
      <c r="DR87" s="44"/>
      <c r="DS87" s="44"/>
      <c r="DT87" s="44"/>
      <c r="DU87" s="44"/>
      <c r="DV87" s="44"/>
      <c r="DW87" s="44"/>
      <c r="DX87" s="44"/>
      <c r="DY87" s="44"/>
      <c r="DZ87" s="44"/>
      <c r="EA87" s="44"/>
      <c r="EB87" s="44"/>
      <c r="EC87" s="44"/>
      <c r="ED87" s="44"/>
      <c r="EE87" s="44"/>
      <c r="EF87" s="44"/>
      <c r="EG87" s="44"/>
      <c r="EH87" s="44"/>
      <c r="EI87" s="44"/>
      <c r="EJ87" s="44"/>
      <c r="EK87" s="44"/>
      <c r="EL87" s="44"/>
      <c r="EM87" s="44"/>
      <c r="EN87" s="44"/>
      <c r="EO87" s="44"/>
      <c r="EP87" s="44"/>
      <c r="EQ87" s="44"/>
      <c r="ER87" s="44"/>
      <c r="ES87" s="44"/>
      <c r="ET87" s="44"/>
      <c r="EU87" s="44"/>
      <c r="EV87" s="44"/>
      <c r="EW87" s="44"/>
      <c r="EX87" s="44"/>
      <c r="EY87" s="44"/>
      <c r="EZ87" s="44"/>
      <c r="FA87" s="44"/>
      <c r="FB87" s="44"/>
      <c r="FC87" s="44"/>
      <c r="FD87" s="44"/>
      <c r="FE87" s="44"/>
      <c r="FF87" s="44"/>
      <c r="FG87" s="44"/>
      <c r="FH87" s="44"/>
      <c r="FI87" s="44"/>
      <c r="FJ87" s="44"/>
      <c r="FK87" s="44"/>
      <c r="FL87" s="44"/>
      <c r="FM87" s="44"/>
      <c r="FN87" s="44"/>
      <c r="FO87" s="44"/>
      <c r="FP87" s="44"/>
      <c r="FQ87" s="44"/>
      <c r="FR87" s="44"/>
      <c r="FS87" s="44"/>
      <c r="FT87" s="44"/>
      <c r="FU87" s="44"/>
      <c r="FV87" s="44"/>
    </row>
    <row r="88" spans="1:178" s="4" customFormat="1" hidden="1" x14ac:dyDescent="0.25">
      <c r="A88" s="31"/>
      <c r="B88" s="60"/>
      <c r="C88" s="63"/>
      <c r="D88" s="63"/>
      <c r="E88" s="63"/>
      <c r="F88" s="63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4"/>
      <c r="AS88" s="44"/>
      <c r="AT88" s="44"/>
      <c r="AU88" s="44"/>
      <c r="AV88" s="44"/>
      <c r="AW88" s="44"/>
      <c r="AX88" s="44"/>
      <c r="AY88" s="44"/>
      <c r="AZ88" s="44"/>
      <c r="BA88" s="44"/>
      <c r="BB88" s="44"/>
      <c r="BC88" s="44"/>
      <c r="BD88" s="44"/>
      <c r="BE88" s="44"/>
      <c r="BF88" s="44"/>
      <c r="BG88" s="44"/>
      <c r="BH88" s="44"/>
      <c r="BI88" s="44"/>
      <c r="BJ88" s="44"/>
      <c r="BK88" s="44"/>
      <c r="BL88" s="44"/>
      <c r="BM88" s="44"/>
      <c r="BN88" s="44"/>
      <c r="BO88" s="44"/>
      <c r="BP88" s="44"/>
      <c r="BQ88" s="44"/>
      <c r="BR88" s="44"/>
      <c r="BS88" s="44"/>
      <c r="BT88" s="44"/>
      <c r="BU88" s="44"/>
      <c r="BV88" s="44"/>
      <c r="BW88" s="44"/>
      <c r="BX88" s="44"/>
      <c r="BY88" s="44"/>
      <c r="BZ88" s="44"/>
      <c r="CA88" s="44"/>
      <c r="CB88" s="44"/>
      <c r="CC88" s="44"/>
      <c r="CD88" s="44"/>
      <c r="CE88" s="44"/>
      <c r="CF88" s="44"/>
      <c r="CG88" s="44"/>
      <c r="CH88" s="44"/>
      <c r="CI88" s="44"/>
      <c r="CJ88" s="44"/>
      <c r="CK88" s="44"/>
      <c r="CL88" s="44"/>
      <c r="CM88" s="44"/>
      <c r="CN88" s="44"/>
      <c r="CO88" s="44"/>
      <c r="CP88" s="44"/>
      <c r="CQ88" s="44"/>
      <c r="CR88" s="44"/>
      <c r="CS88" s="44"/>
      <c r="CT88" s="44"/>
      <c r="CU88" s="44"/>
      <c r="CV88" s="44"/>
      <c r="CW88" s="44"/>
      <c r="CX88" s="44"/>
      <c r="CY88" s="44"/>
      <c r="CZ88" s="44"/>
      <c r="DA88" s="44"/>
      <c r="DB88" s="44"/>
      <c r="DC88" s="44"/>
      <c r="DD88" s="44"/>
      <c r="DE88" s="44"/>
      <c r="DF88" s="44"/>
      <c r="DG88" s="44"/>
      <c r="DH88" s="44"/>
      <c r="DI88" s="44"/>
      <c r="DJ88" s="44"/>
      <c r="DK88" s="44"/>
      <c r="DL88" s="44"/>
      <c r="DM88" s="44"/>
      <c r="DN88" s="44"/>
      <c r="DO88" s="44"/>
      <c r="DP88" s="44"/>
      <c r="DQ88" s="44"/>
      <c r="DR88" s="44"/>
      <c r="DS88" s="44"/>
      <c r="DT88" s="44"/>
      <c r="DU88" s="44"/>
      <c r="DV88" s="44"/>
      <c r="DW88" s="44"/>
      <c r="DX88" s="44"/>
      <c r="DY88" s="44"/>
      <c r="DZ88" s="44"/>
      <c r="EA88" s="44"/>
      <c r="EB88" s="44"/>
      <c r="EC88" s="44"/>
      <c r="ED88" s="44"/>
      <c r="EE88" s="44"/>
      <c r="EF88" s="44"/>
      <c r="EG88" s="44"/>
      <c r="EH88" s="44"/>
      <c r="EI88" s="44"/>
      <c r="EJ88" s="44"/>
      <c r="EK88" s="44"/>
      <c r="EL88" s="44"/>
      <c r="EM88" s="44"/>
      <c r="EN88" s="44"/>
      <c r="EO88" s="44"/>
      <c r="EP88" s="44"/>
      <c r="EQ88" s="44"/>
      <c r="ER88" s="44"/>
      <c r="ES88" s="44"/>
      <c r="ET88" s="44"/>
      <c r="EU88" s="44"/>
      <c r="EV88" s="44"/>
      <c r="EW88" s="44"/>
      <c r="EX88" s="44"/>
      <c r="EY88" s="44"/>
      <c r="EZ88" s="44"/>
      <c r="FA88" s="44"/>
      <c r="FB88" s="44"/>
      <c r="FC88" s="44"/>
      <c r="FD88" s="44"/>
      <c r="FE88" s="44"/>
      <c r="FF88" s="44"/>
      <c r="FG88" s="44"/>
      <c r="FH88" s="44"/>
      <c r="FI88" s="44"/>
      <c r="FJ88" s="44"/>
      <c r="FK88" s="44"/>
      <c r="FL88" s="44"/>
      <c r="FM88" s="44"/>
      <c r="FN88" s="44"/>
      <c r="FO88" s="44"/>
      <c r="FP88" s="44"/>
      <c r="FQ88" s="44"/>
      <c r="FR88" s="44"/>
      <c r="FS88" s="44"/>
      <c r="FT88" s="44"/>
      <c r="FU88" s="44"/>
      <c r="FV88" s="44"/>
    </row>
    <row r="89" spans="1:178" s="4" customFormat="1" ht="18.75" hidden="1" customHeight="1" x14ac:dyDescent="0.25">
      <c r="A89" s="145" t="s">
        <v>150</v>
      </c>
      <c r="B89" s="43"/>
      <c r="C89" s="63"/>
      <c r="D89" s="63"/>
      <c r="E89" s="63"/>
      <c r="F89" s="63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44"/>
      <c r="AJ89" s="44"/>
      <c r="AK89" s="44"/>
      <c r="AL89" s="44"/>
      <c r="AM89" s="44"/>
      <c r="AN89" s="44"/>
      <c r="AO89" s="44"/>
      <c r="AP89" s="44"/>
      <c r="AQ89" s="44"/>
      <c r="AR89" s="44"/>
      <c r="AS89" s="44"/>
      <c r="AT89" s="44"/>
      <c r="AU89" s="44"/>
      <c r="AV89" s="44"/>
      <c r="AW89" s="44"/>
      <c r="AX89" s="44"/>
      <c r="AY89" s="44"/>
      <c r="AZ89" s="44"/>
      <c r="BA89" s="44"/>
      <c r="BB89" s="44"/>
      <c r="BC89" s="44"/>
      <c r="BD89" s="44"/>
      <c r="BE89" s="44"/>
      <c r="BF89" s="44"/>
      <c r="BG89" s="44"/>
      <c r="BH89" s="44"/>
      <c r="BI89" s="44"/>
      <c r="BJ89" s="44"/>
      <c r="BK89" s="44"/>
      <c r="BL89" s="44"/>
      <c r="BM89" s="44"/>
      <c r="BN89" s="44"/>
      <c r="BO89" s="44"/>
      <c r="BP89" s="44"/>
      <c r="BQ89" s="44"/>
      <c r="BR89" s="44"/>
      <c r="BS89" s="44"/>
      <c r="BT89" s="44"/>
      <c r="BU89" s="44"/>
      <c r="BV89" s="44"/>
      <c r="BW89" s="44"/>
      <c r="BX89" s="44"/>
      <c r="BY89" s="44"/>
      <c r="BZ89" s="44"/>
      <c r="CA89" s="44"/>
      <c r="CB89" s="44"/>
      <c r="CC89" s="44"/>
      <c r="CD89" s="44"/>
      <c r="CE89" s="44"/>
      <c r="CF89" s="44"/>
      <c r="CG89" s="44"/>
      <c r="CH89" s="44"/>
      <c r="CI89" s="44"/>
      <c r="CJ89" s="44"/>
      <c r="CK89" s="44"/>
      <c r="CL89" s="44"/>
      <c r="CM89" s="44"/>
      <c r="CN89" s="44"/>
      <c r="CO89" s="44"/>
      <c r="CP89" s="44"/>
      <c r="CQ89" s="44"/>
      <c r="CR89" s="44"/>
      <c r="CS89" s="44"/>
      <c r="CT89" s="44"/>
      <c r="CU89" s="44"/>
      <c r="CV89" s="44"/>
      <c r="CW89" s="44"/>
      <c r="CX89" s="44"/>
      <c r="CY89" s="44"/>
      <c r="CZ89" s="44"/>
      <c r="DA89" s="44"/>
      <c r="DB89" s="44"/>
      <c r="DC89" s="44"/>
      <c r="DD89" s="44"/>
      <c r="DE89" s="44"/>
      <c r="DF89" s="44"/>
      <c r="DG89" s="44"/>
      <c r="DH89" s="44"/>
      <c r="DI89" s="44"/>
      <c r="DJ89" s="44"/>
      <c r="DK89" s="44"/>
      <c r="DL89" s="44"/>
      <c r="DM89" s="44"/>
      <c r="DN89" s="44"/>
      <c r="DO89" s="44"/>
      <c r="DP89" s="44"/>
      <c r="DQ89" s="44"/>
      <c r="DR89" s="44"/>
      <c r="DS89" s="44"/>
      <c r="DT89" s="44"/>
      <c r="DU89" s="44"/>
      <c r="DV89" s="44"/>
      <c r="DW89" s="44"/>
      <c r="DX89" s="44"/>
      <c r="DY89" s="44"/>
      <c r="DZ89" s="44"/>
      <c r="EA89" s="44"/>
      <c r="EB89" s="44"/>
      <c r="EC89" s="44"/>
      <c r="ED89" s="44"/>
      <c r="EE89" s="44"/>
      <c r="EF89" s="44"/>
      <c r="EG89" s="44"/>
      <c r="EH89" s="44"/>
      <c r="EI89" s="44"/>
      <c r="EJ89" s="44"/>
      <c r="EK89" s="44"/>
      <c r="EL89" s="44"/>
      <c r="EM89" s="44"/>
      <c r="EN89" s="44"/>
      <c r="EO89" s="44"/>
      <c r="EP89" s="44"/>
      <c r="EQ89" s="44"/>
      <c r="ER89" s="44"/>
      <c r="ES89" s="44"/>
      <c r="ET89" s="44"/>
      <c r="EU89" s="44"/>
      <c r="EV89" s="44"/>
      <c r="EW89" s="44"/>
      <c r="EX89" s="44"/>
      <c r="EY89" s="44"/>
      <c r="EZ89" s="44"/>
      <c r="FA89" s="44"/>
      <c r="FB89" s="44"/>
      <c r="FC89" s="44"/>
      <c r="FD89" s="44"/>
      <c r="FE89" s="44"/>
      <c r="FF89" s="44"/>
      <c r="FG89" s="44"/>
      <c r="FH89" s="44"/>
      <c r="FI89" s="44"/>
      <c r="FJ89" s="44"/>
      <c r="FK89" s="44"/>
      <c r="FL89" s="44"/>
      <c r="FM89" s="44"/>
      <c r="FN89" s="44"/>
      <c r="FO89" s="44"/>
      <c r="FP89" s="44"/>
      <c r="FQ89" s="44"/>
      <c r="FR89" s="44"/>
      <c r="FS89" s="44"/>
      <c r="FT89" s="44"/>
      <c r="FU89" s="44"/>
      <c r="FV89" s="44"/>
    </row>
    <row r="90" spans="1:178" s="4" customFormat="1" hidden="1" x14ac:dyDescent="0.25">
      <c r="A90" s="15" t="s">
        <v>198</v>
      </c>
      <c r="B90" s="6"/>
      <c r="C90" s="93"/>
      <c r="D90" s="63"/>
      <c r="E90" s="63"/>
      <c r="F90" s="63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44"/>
      <c r="AJ90" s="44"/>
      <c r="AK90" s="44"/>
      <c r="AL90" s="44"/>
      <c r="AM90" s="44"/>
      <c r="AN90" s="44"/>
      <c r="AO90" s="44"/>
      <c r="AP90" s="44"/>
      <c r="AQ90" s="44"/>
      <c r="AR90" s="44"/>
      <c r="AS90" s="44"/>
      <c r="AT90" s="44"/>
      <c r="AU90" s="44"/>
      <c r="AV90" s="44"/>
      <c r="AW90" s="44"/>
      <c r="AX90" s="44"/>
      <c r="AY90" s="44"/>
      <c r="AZ90" s="44"/>
      <c r="BA90" s="44"/>
      <c r="BB90" s="44"/>
      <c r="BC90" s="44"/>
      <c r="BD90" s="44"/>
      <c r="BE90" s="44"/>
      <c r="BF90" s="44"/>
      <c r="BG90" s="44"/>
      <c r="BH90" s="44"/>
      <c r="BI90" s="44"/>
      <c r="BJ90" s="44"/>
      <c r="BK90" s="44"/>
      <c r="BL90" s="44"/>
      <c r="BM90" s="44"/>
      <c r="BN90" s="44"/>
      <c r="BO90" s="44"/>
      <c r="BP90" s="44"/>
      <c r="BQ90" s="44"/>
      <c r="BR90" s="44"/>
      <c r="BS90" s="44"/>
      <c r="BT90" s="44"/>
      <c r="BU90" s="44"/>
      <c r="BV90" s="44"/>
      <c r="BW90" s="44"/>
      <c r="BX90" s="44"/>
      <c r="BY90" s="44"/>
      <c r="BZ90" s="44"/>
      <c r="CA90" s="44"/>
      <c r="CB90" s="44"/>
      <c r="CC90" s="44"/>
      <c r="CD90" s="44"/>
      <c r="CE90" s="44"/>
      <c r="CF90" s="44"/>
      <c r="CG90" s="44"/>
      <c r="CH90" s="44"/>
      <c r="CI90" s="44"/>
      <c r="CJ90" s="44"/>
      <c r="CK90" s="44"/>
      <c r="CL90" s="44"/>
      <c r="CM90" s="44"/>
      <c r="CN90" s="44"/>
      <c r="CO90" s="44"/>
      <c r="CP90" s="44"/>
      <c r="CQ90" s="44"/>
      <c r="CR90" s="44"/>
      <c r="CS90" s="44"/>
      <c r="CT90" s="44"/>
      <c r="CU90" s="44"/>
      <c r="CV90" s="44"/>
      <c r="CW90" s="44"/>
      <c r="CX90" s="44"/>
      <c r="CY90" s="44"/>
      <c r="CZ90" s="44"/>
      <c r="DA90" s="44"/>
      <c r="DB90" s="44"/>
      <c r="DC90" s="44"/>
      <c r="DD90" s="44"/>
      <c r="DE90" s="44"/>
      <c r="DF90" s="44"/>
      <c r="DG90" s="44"/>
      <c r="DH90" s="44"/>
      <c r="DI90" s="44"/>
      <c r="DJ90" s="44"/>
      <c r="DK90" s="44"/>
      <c r="DL90" s="44"/>
      <c r="DM90" s="44"/>
      <c r="DN90" s="44"/>
      <c r="DO90" s="44"/>
      <c r="DP90" s="44"/>
      <c r="DQ90" s="44"/>
      <c r="DR90" s="44"/>
      <c r="DS90" s="44"/>
      <c r="DT90" s="44"/>
      <c r="DU90" s="44"/>
      <c r="DV90" s="44"/>
      <c r="DW90" s="44"/>
      <c r="DX90" s="44"/>
      <c r="DY90" s="44"/>
      <c r="DZ90" s="44"/>
      <c r="EA90" s="44"/>
      <c r="EB90" s="44"/>
      <c r="EC90" s="44"/>
      <c r="ED90" s="44"/>
      <c r="EE90" s="44"/>
      <c r="EF90" s="44"/>
      <c r="EG90" s="44"/>
      <c r="EH90" s="44"/>
      <c r="EI90" s="44"/>
      <c r="EJ90" s="44"/>
      <c r="EK90" s="44"/>
      <c r="EL90" s="44"/>
      <c r="EM90" s="44"/>
      <c r="EN90" s="44"/>
      <c r="EO90" s="44"/>
      <c r="EP90" s="44"/>
      <c r="EQ90" s="44"/>
      <c r="ER90" s="44"/>
      <c r="ES90" s="44"/>
      <c r="ET90" s="44"/>
      <c r="EU90" s="44"/>
      <c r="EV90" s="44"/>
      <c r="EW90" s="44"/>
      <c r="EX90" s="44"/>
      <c r="EY90" s="44"/>
      <c r="EZ90" s="44"/>
      <c r="FA90" s="44"/>
      <c r="FB90" s="44"/>
      <c r="FC90" s="44"/>
      <c r="FD90" s="44"/>
      <c r="FE90" s="44"/>
      <c r="FF90" s="44"/>
      <c r="FG90" s="44"/>
      <c r="FH90" s="44"/>
      <c r="FI90" s="44"/>
      <c r="FJ90" s="44"/>
      <c r="FK90" s="44"/>
      <c r="FL90" s="44"/>
      <c r="FM90" s="44"/>
      <c r="FN90" s="44"/>
      <c r="FO90" s="44"/>
      <c r="FP90" s="44"/>
      <c r="FQ90" s="44"/>
      <c r="FR90" s="44"/>
      <c r="FS90" s="44"/>
      <c r="FT90" s="44"/>
      <c r="FU90" s="44"/>
      <c r="FV90" s="44"/>
    </row>
    <row r="91" spans="1:178" s="4" customFormat="1" hidden="1" x14ac:dyDescent="0.25">
      <c r="A91" s="16" t="s">
        <v>146</v>
      </c>
      <c r="B91" s="6"/>
      <c r="C91" s="93">
        <f>C92+C93+C100+C108+C109+C110+C111+C112</f>
        <v>1056.0526315789475</v>
      </c>
      <c r="D91" s="63"/>
      <c r="E91" s="63"/>
      <c r="F91" s="63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4"/>
      <c r="AS91" s="44"/>
      <c r="AT91" s="44"/>
      <c r="AU91" s="44"/>
      <c r="AV91" s="44"/>
      <c r="AW91" s="44"/>
      <c r="AX91" s="44"/>
      <c r="AY91" s="44"/>
      <c r="AZ91" s="44"/>
      <c r="BA91" s="44"/>
      <c r="BB91" s="44"/>
      <c r="BC91" s="44"/>
      <c r="BD91" s="44"/>
      <c r="BE91" s="44"/>
      <c r="BF91" s="44"/>
      <c r="BG91" s="44"/>
      <c r="BH91" s="44"/>
      <c r="BI91" s="44"/>
      <c r="BJ91" s="44"/>
      <c r="BK91" s="44"/>
      <c r="BL91" s="44"/>
      <c r="BM91" s="44"/>
      <c r="BN91" s="44"/>
      <c r="BO91" s="44"/>
      <c r="BP91" s="44"/>
      <c r="BQ91" s="44"/>
      <c r="BR91" s="44"/>
      <c r="BS91" s="44"/>
      <c r="BT91" s="44"/>
      <c r="BU91" s="44"/>
      <c r="BV91" s="44"/>
      <c r="BW91" s="44"/>
      <c r="BX91" s="44"/>
      <c r="BY91" s="44"/>
      <c r="BZ91" s="44"/>
      <c r="CA91" s="44"/>
      <c r="CB91" s="44"/>
      <c r="CC91" s="44"/>
      <c r="CD91" s="44"/>
      <c r="CE91" s="44"/>
      <c r="CF91" s="44"/>
      <c r="CG91" s="44"/>
      <c r="CH91" s="44"/>
      <c r="CI91" s="44"/>
      <c r="CJ91" s="44"/>
      <c r="CK91" s="44"/>
      <c r="CL91" s="44"/>
      <c r="CM91" s="44"/>
      <c r="CN91" s="44"/>
      <c r="CO91" s="44"/>
      <c r="CP91" s="44"/>
      <c r="CQ91" s="44"/>
      <c r="CR91" s="44"/>
      <c r="CS91" s="44"/>
      <c r="CT91" s="44"/>
      <c r="CU91" s="44"/>
      <c r="CV91" s="44"/>
      <c r="CW91" s="44"/>
      <c r="CX91" s="44"/>
      <c r="CY91" s="44"/>
      <c r="CZ91" s="44"/>
      <c r="DA91" s="44"/>
      <c r="DB91" s="44"/>
      <c r="DC91" s="44"/>
      <c r="DD91" s="44"/>
      <c r="DE91" s="44"/>
      <c r="DF91" s="44"/>
      <c r="DG91" s="44"/>
      <c r="DH91" s="44"/>
      <c r="DI91" s="44"/>
      <c r="DJ91" s="44"/>
      <c r="DK91" s="44"/>
      <c r="DL91" s="44"/>
      <c r="DM91" s="44"/>
      <c r="DN91" s="44"/>
      <c r="DO91" s="44"/>
      <c r="DP91" s="44"/>
      <c r="DQ91" s="44"/>
      <c r="DR91" s="44"/>
      <c r="DS91" s="44"/>
      <c r="DT91" s="44"/>
      <c r="DU91" s="44"/>
      <c r="DV91" s="44"/>
      <c r="DW91" s="44"/>
      <c r="DX91" s="44"/>
      <c r="DY91" s="44"/>
      <c r="DZ91" s="44"/>
      <c r="EA91" s="44"/>
      <c r="EB91" s="44"/>
      <c r="EC91" s="44"/>
      <c r="ED91" s="44"/>
      <c r="EE91" s="44"/>
      <c r="EF91" s="44"/>
      <c r="EG91" s="44"/>
      <c r="EH91" s="44"/>
      <c r="EI91" s="44"/>
      <c r="EJ91" s="44"/>
      <c r="EK91" s="44"/>
      <c r="EL91" s="44"/>
      <c r="EM91" s="44"/>
      <c r="EN91" s="44"/>
      <c r="EO91" s="44"/>
      <c r="EP91" s="44"/>
      <c r="EQ91" s="44"/>
      <c r="ER91" s="44"/>
      <c r="ES91" s="44"/>
      <c r="ET91" s="44"/>
      <c r="EU91" s="44"/>
      <c r="EV91" s="44"/>
      <c r="EW91" s="44"/>
      <c r="EX91" s="44"/>
      <c r="EY91" s="44"/>
      <c r="EZ91" s="44"/>
      <c r="FA91" s="44"/>
      <c r="FB91" s="44"/>
      <c r="FC91" s="44"/>
      <c r="FD91" s="44"/>
      <c r="FE91" s="44"/>
      <c r="FF91" s="44"/>
      <c r="FG91" s="44"/>
      <c r="FH91" s="44"/>
      <c r="FI91" s="44"/>
      <c r="FJ91" s="44"/>
      <c r="FK91" s="44"/>
      <c r="FL91" s="44"/>
      <c r="FM91" s="44"/>
      <c r="FN91" s="44"/>
      <c r="FO91" s="44"/>
      <c r="FP91" s="44"/>
      <c r="FQ91" s="44"/>
      <c r="FR91" s="44"/>
      <c r="FS91" s="44"/>
      <c r="FT91" s="44"/>
      <c r="FU91" s="44"/>
      <c r="FV91" s="44"/>
    </row>
    <row r="92" spans="1:178" s="4" customFormat="1" hidden="1" x14ac:dyDescent="0.25">
      <c r="A92" s="16" t="s">
        <v>192</v>
      </c>
      <c r="B92" s="6"/>
      <c r="C92" s="93"/>
      <c r="D92" s="63"/>
      <c r="E92" s="63"/>
      <c r="F92" s="63"/>
      <c r="G92" s="44"/>
      <c r="H92" s="44"/>
      <c r="I92" s="44"/>
      <c r="J92" s="44"/>
      <c r="K92" s="44"/>
      <c r="L92" s="44"/>
      <c r="M92" s="44"/>
      <c r="N92" s="44"/>
      <c r="O92" s="44"/>
      <c r="P92" s="44"/>
      <c r="Q92" s="44"/>
      <c r="R92" s="44"/>
      <c r="S92" s="44"/>
      <c r="T92" s="44"/>
      <c r="U92" s="44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44"/>
      <c r="AN92" s="44"/>
      <c r="AO92" s="44"/>
      <c r="AP92" s="44"/>
      <c r="AQ92" s="44"/>
      <c r="AR92" s="44"/>
      <c r="AS92" s="44"/>
      <c r="AT92" s="44"/>
      <c r="AU92" s="44"/>
      <c r="AV92" s="44"/>
      <c r="AW92" s="44"/>
      <c r="AX92" s="44"/>
      <c r="AY92" s="44"/>
      <c r="AZ92" s="44"/>
      <c r="BA92" s="44"/>
      <c r="BB92" s="44"/>
      <c r="BC92" s="44"/>
      <c r="BD92" s="44"/>
      <c r="BE92" s="44"/>
      <c r="BF92" s="44"/>
      <c r="BG92" s="44"/>
      <c r="BH92" s="44"/>
      <c r="BI92" s="44"/>
      <c r="BJ92" s="44"/>
      <c r="BK92" s="44"/>
      <c r="BL92" s="44"/>
      <c r="BM92" s="44"/>
      <c r="BN92" s="44"/>
      <c r="BO92" s="44"/>
      <c r="BP92" s="44"/>
      <c r="BQ92" s="44"/>
      <c r="BR92" s="44"/>
      <c r="BS92" s="44"/>
      <c r="BT92" s="44"/>
      <c r="BU92" s="44"/>
      <c r="BV92" s="44"/>
      <c r="BW92" s="44"/>
      <c r="BX92" s="44"/>
      <c r="BY92" s="44"/>
      <c r="BZ92" s="44"/>
      <c r="CA92" s="44"/>
      <c r="CB92" s="44"/>
      <c r="CC92" s="44"/>
      <c r="CD92" s="44"/>
      <c r="CE92" s="44"/>
      <c r="CF92" s="44"/>
      <c r="CG92" s="44"/>
      <c r="CH92" s="44"/>
      <c r="CI92" s="44"/>
      <c r="CJ92" s="44"/>
      <c r="CK92" s="44"/>
      <c r="CL92" s="44"/>
      <c r="CM92" s="44"/>
      <c r="CN92" s="44"/>
      <c r="CO92" s="44"/>
      <c r="CP92" s="44"/>
      <c r="CQ92" s="44"/>
      <c r="CR92" s="44"/>
      <c r="CS92" s="44"/>
      <c r="CT92" s="44"/>
      <c r="CU92" s="44"/>
      <c r="CV92" s="44"/>
      <c r="CW92" s="44"/>
      <c r="CX92" s="44"/>
      <c r="CY92" s="44"/>
      <c r="CZ92" s="44"/>
      <c r="DA92" s="44"/>
      <c r="DB92" s="44"/>
      <c r="DC92" s="44"/>
      <c r="DD92" s="44"/>
      <c r="DE92" s="44"/>
      <c r="DF92" s="44"/>
      <c r="DG92" s="44"/>
      <c r="DH92" s="44"/>
      <c r="DI92" s="44"/>
      <c r="DJ92" s="44"/>
      <c r="DK92" s="44"/>
      <c r="DL92" s="44"/>
      <c r="DM92" s="44"/>
      <c r="DN92" s="44"/>
      <c r="DO92" s="44"/>
      <c r="DP92" s="44"/>
      <c r="DQ92" s="44"/>
      <c r="DR92" s="44"/>
      <c r="DS92" s="44"/>
      <c r="DT92" s="44"/>
      <c r="DU92" s="44"/>
      <c r="DV92" s="44"/>
      <c r="DW92" s="44"/>
      <c r="DX92" s="44"/>
      <c r="DY92" s="44"/>
      <c r="DZ92" s="44"/>
      <c r="EA92" s="44"/>
      <c r="EB92" s="44"/>
      <c r="EC92" s="44"/>
      <c r="ED92" s="44"/>
      <c r="EE92" s="44"/>
      <c r="EF92" s="44"/>
      <c r="EG92" s="44"/>
      <c r="EH92" s="44"/>
      <c r="EI92" s="44"/>
      <c r="EJ92" s="44"/>
      <c r="EK92" s="44"/>
      <c r="EL92" s="44"/>
      <c r="EM92" s="44"/>
      <c r="EN92" s="44"/>
      <c r="EO92" s="44"/>
      <c r="EP92" s="44"/>
      <c r="EQ92" s="44"/>
      <c r="ER92" s="44"/>
      <c r="ES92" s="44"/>
      <c r="ET92" s="44"/>
      <c r="EU92" s="44"/>
      <c r="EV92" s="44"/>
      <c r="EW92" s="44"/>
      <c r="EX92" s="44"/>
      <c r="EY92" s="44"/>
      <c r="EZ92" s="44"/>
      <c r="FA92" s="44"/>
      <c r="FB92" s="44"/>
      <c r="FC92" s="44"/>
      <c r="FD92" s="44"/>
      <c r="FE92" s="44"/>
      <c r="FF92" s="44"/>
      <c r="FG92" s="44"/>
      <c r="FH92" s="44"/>
      <c r="FI92" s="44"/>
      <c r="FJ92" s="44"/>
      <c r="FK92" s="44"/>
      <c r="FL92" s="44"/>
      <c r="FM92" s="44"/>
      <c r="FN92" s="44"/>
      <c r="FO92" s="44"/>
      <c r="FP92" s="44"/>
      <c r="FQ92" s="44"/>
      <c r="FR92" s="44"/>
      <c r="FS92" s="44"/>
      <c r="FT92" s="44"/>
      <c r="FU92" s="44"/>
      <c r="FV92" s="44"/>
    </row>
    <row r="93" spans="1:178" s="4" customFormat="1" ht="30" hidden="1" x14ac:dyDescent="0.25">
      <c r="A93" s="16" t="s">
        <v>193</v>
      </c>
      <c r="B93" s="6"/>
      <c r="C93" s="110">
        <f>C94+C95+C96+C98</f>
        <v>0</v>
      </c>
      <c r="D93" s="63"/>
      <c r="E93" s="63"/>
      <c r="F93" s="63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4"/>
      <c r="AS93" s="44"/>
      <c r="AT93" s="44"/>
      <c r="AU93" s="44"/>
      <c r="AV93" s="44"/>
      <c r="AW93" s="44"/>
      <c r="AX93" s="44"/>
      <c r="AY93" s="44"/>
      <c r="AZ93" s="44"/>
      <c r="BA93" s="44"/>
      <c r="BB93" s="44"/>
      <c r="BC93" s="44"/>
      <c r="BD93" s="44"/>
      <c r="BE93" s="44"/>
      <c r="BF93" s="44"/>
      <c r="BG93" s="44"/>
      <c r="BH93" s="44"/>
      <c r="BI93" s="44"/>
      <c r="BJ93" s="44"/>
      <c r="BK93" s="44"/>
      <c r="BL93" s="44"/>
      <c r="BM93" s="44"/>
      <c r="BN93" s="44"/>
      <c r="BO93" s="44"/>
      <c r="BP93" s="44"/>
      <c r="BQ93" s="44"/>
      <c r="BR93" s="44"/>
      <c r="BS93" s="44"/>
      <c r="BT93" s="44"/>
      <c r="BU93" s="44"/>
      <c r="BV93" s="44"/>
      <c r="BW93" s="44"/>
      <c r="BX93" s="44"/>
      <c r="BY93" s="44"/>
      <c r="BZ93" s="44"/>
      <c r="CA93" s="44"/>
      <c r="CB93" s="44"/>
      <c r="CC93" s="44"/>
      <c r="CD93" s="44"/>
      <c r="CE93" s="44"/>
      <c r="CF93" s="44"/>
      <c r="CG93" s="44"/>
      <c r="CH93" s="44"/>
      <c r="CI93" s="44"/>
      <c r="CJ93" s="44"/>
      <c r="CK93" s="44"/>
      <c r="CL93" s="44"/>
      <c r="CM93" s="44"/>
      <c r="CN93" s="44"/>
      <c r="CO93" s="44"/>
      <c r="CP93" s="44"/>
      <c r="CQ93" s="44"/>
      <c r="CR93" s="44"/>
      <c r="CS93" s="44"/>
      <c r="CT93" s="44"/>
      <c r="CU93" s="44"/>
      <c r="CV93" s="44"/>
      <c r="CW93" s="44"/>
      <c r="CX93" s="44"/>
      <c r="CY93" s="44"/>
      <c r="CZ93" s="44"/>
      <c r="DA93" s="44"/>
      <c r="DB93" s="44"/>
      <c r="DC93" s="44"/>
      <c r="DD93" s="44"/>
      <c r="DE93" s="44"/>
      <c r="DF93" s="44"/>
      <c r="DG93" s="44"/>
      <c r="DH93" s="44"/>
      <c r="DI93" s="44"/>
      <c r="DJ93" s="44"/>
      <c r="DK93" s="44"/>
      <c r="DL93" s="44"/>
      <c r="DM93" s="44"/>
      <c r="DN93" s="44"/>
      <c r="DO93" s="44"/>
      <c r="DP93" s="44"/>
      <c r="DQ93" s="44"/>
      <c r="DR93" s="44"/>
      <c r="DS93" s="44"/>
      <c r="DT93" s="44"/>
      <c r="DU93" s="44"/>
      <c r="DV93" s="44"/>
      <c r="DW93" s="44"/>
      <c r="DX93" s="44"/>
      <c r="DY93" s="44"/>
      <c r="DZ93" s="44"/>
      <c r="EA93" s="44"/>
      <c r="EB93" s="44"/>
      <c r="EC93" s="44"/>
      <c r="ED93" s="44"/>
      <c r="EE93" s="44"/>
      <c r="EF93" s="44"/>
      <c r="EG93" s="44"/>
      <c r="EH93" s="44"/>
      <c r="EI93" s="44"/>
      <c r="EJ93" s="44"/>
      <c r="EK93" s="44"/>
      <c r="EL93" s="44"/>
      <c r="EM93" s="44"/>
      <c r="EN93" s="44"/>
      <c r="EO93" s="44"/>
      <c r="EP93" s="44"/>
      <c r="EQ93" s="44"/>
      <c r="ER93" s="44"/>
      <c r="ES93" s="44"/>
      <c r="ET93" s="44"/>
      <c r="EU93" s="44"/>
      <c r="EV93" s="44"/>
      <c r="EW93" s="44"/>
      <c r="EX93" s="44"/>
      <c r="EY93" s="44"/>
      <c r="EZ93" s="44"/>
      <c r="FA93" s="44"/>
      <c r="FB93" s="44"/>
      <c r="FC93" s="44"/>
      <c r="FD93" s="44"/>
      <c r="FE93" s="44"/>
      <c r="FF93" s="44"/>
      <c r="FG93" s="44"/>
      <c r="FH93" s="44"/>
      <c r="FI93" s="44"/>
      <c r="FJ93" s="44"/>
      <c r="FK93" s="44"/>
      <c r="FL93" s="44"/>
      <c r="FM93" s="44"/>
      <c r="FN93" s="44"/>
      <c r="FO93" s="44"/>
      <c r="FP93" s="44"/>
      <c r="FQ93" s="44"/>
      <c r="FR93" s="44"/>
      <c r="FS93" s="44"/>
      <c r="FT93" s="44"/>
      <c r="FU93" s="44"/>
      <c r="FV93" s="44"/>
    </row>
    <row r="94" spans="1:178" s="4" customFormat="1" hidden="1" x14ac:dyDescent="0.25">
      <c r="A94" s="16" t="s">
        <v>194</v>
      </c>
      <c r="B94" s="6"/>
      <c r="C94" s="110"/>
      <c r="D94" s="63"/>
      <c r="E94" s="63"/>
      <c r="F94" s="63"/>
      <c r="G94" s="44"/>
      <c r="H94" s="44"/>
      <c r="I94" s="44"/>
      <c r="J94" s="44"/>
      <c r="K94" s="44"/>
      <c r="L94" s="44"/>
      <c r="M94" s="44"/>
      <c r="N94" s="44"/>
      <c r="O94" s="44"/>
      <c r="P94" s="44"/>
      <c r="Q94" s="44"/>
      <c r="R94" s="44"/>
      <c r="S94" s="44"/>
      <c r="T94" s="44"/>
      <c r="U94" s="44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44"/>
      <c r="AN94" s="44"/>
      <c r="AO94" s="44"/>
      <c r="AP94" s="44"/>
      <c r="AQ94" s="44"/>
      <c r="AR94" s="44"/>
      <c r="AS94" s="44"/>
      <c r="AT94" s="44"/>
      <c r="AU94" s="44"/>
      <c r="AV94" s="44"/>
      <c r="AW94" s="44"/>
      <c r="AX94" s="44"/>
      <c r="AY94" s="44"/>
      <c r="AZ94" s="44"/>
      <c r="BA94" s="44"/>
      <c r="BB94" s="44"/>
      <c r="BC94" s="44"/>
      <c r="BD94" s="44"/>
      <c r="BE94" s="44"/>
      <c r="BF94" s="44"/>
      <c r="BG94" s="44"/>
      <c r="BH94" s="44"/>
      <c r="BI94" s="44"/>
      <c r="BJ94" s="44"/>
      <c r="BK94" s="44"/>
      <c r="BL94" s="44"/>
      <c r="BM94" s="44"/>
      <c r="BN94" s="44"/>
      <c r="BO94" s="44"/>
      <c r="BP94" s="44"/>
      <c r="BQ94" s="44"/>
      <c r="BR94" s="44"/>
      <c r="BS94" s="44"/>
      <c r="BT94" s="44"/>
      <c r="BU94" s="44"/>
      <c r="BV94" s="44"/>
      <c r="BW94" s="44"/>
      <c r="BX94" s="44"/>
      <c r="BY94" s="44"/>
      <c r="BZ94" s="44"/>
      <c r="CA94" s="44"/>
      <c r="CB94" s="44"/>
      <c r="CC94" s="44"/>
      <c r="CD94" s="44"/>
      <c r="CE94" s="44"/>
      <c r="CF94" s="44"/>
      <c r="CG94" s="44"/>
      <c r="CH94" s="44"/>
      <c r="CI94" s="44"/>
      <c r="CJ94" s="44"/>
      <c r="CK94" s="44"/>
      <c r="CL94" s="44"/>
      <c r="CM94" s="44"/>
      <c r="CN94" s="44"/>
      <c r="CO94" s="44"/>
      <c r="CP94" s="44"/>
      <c r="CQ94" s="44"/>
      <c r="CR94" s="44"/>
      <c r="CS94" s="44"/>
      <c r="CT94" s="44"/>
      <c r="CU94" s="44"/>
      <c r="CV94" s="44"/>
      <c r="CW94" s="44"/>
      <c r="CX94" s="44"/>
      <c r="CY94" s="44"/>
      <c r="CZ94" s="44"/>
      <c r="DA94" s="44"/>
      <c r="DB94" s="44"/>
      <c r="DC94" s="44"/>
      <c r="DD94" s="44"/>
      <c r="DE94" s="44"/>
      <c r="DF94" s="44"/>
      <c r="DG94" s="44"/>
      <c r="DH94" s="44"/>
      <c r="DI94" s="44"/>
      <c r="DJ94" s="44"/>
      <c r="DK94" s="44"/>
      <c r="DL94" s="44"/>
      <c r="DM94" s="44"/>
      <c r="DN94" s="44"/>
      <c r="DO94" s="44"/>
      <c r="DP94" s="44"/>
      <c r="DQ94" s="44"/>
      <c r="DR94" s="44"/>
      <c r="DS94" s="44"/>
      <c r="DT94" s="44"/>
      <c r="DU94" s="44"/>
      <c r="DV94" s="44"/>
      <c r="DW94" s="44"/>
      <c r="DX94" s="44"/>
      <c r="DY94" s="44"/>
      <c r="DZ94" s="44"/>
      <c r="EA94" s="44"/>
      <c r="EB94" s="44"/>
      <c r="EC94" s="44"/>
      <c r="ED94" s="44"/>
      <c r="EE94" s="44"/>
      <c r="EF94" s="44"/>
      <c r="EG94" s="44"/>
      <c r="EH94" s="44"/>
      <c r="EI94" s="44"/>
      <c r="EJ94" s="44"/>
      <c r="EK94" s="44"/>
      <c r="EL94" s="44"/>
      <c r="EM94" s="44"/>
      <c r="EN94" s="44"/>
      <c r="EO94" s="44"/>
      <c r="EP94" s="44"/>
      <c r="EQ94" s="44"/>
      <c r="ER94" s="44"/>
      <c r="ES94" s="44"/>
      <c r="ET94" s="44"/>
      <c r="EU94" s="44"/>
      <c r="EV94" s="44"/>
      <c r="EW94" s="44"/>
      <c r="EX94" s="44"/>
      <c r="EY94" s="44"/>
      <c r="EZ94" s="44"/>
      <c r="FA94" s="44"/>
      <c r="FB94" s="44"/>
      <c r="FC94" s="44"/>
      <c r="FD94" s="44"/>
      <c r="FE94" s="44"/>
      <c r="FF94" s="44"/>
      <c r="FG94" s="44"/>
      <c r="FH94" s="44"/>
      <c r="FI94" s="44"/>
      <c r="FJ94" s="44"/>
      <c r="FK94" s="44"/>
      <c r="FL94" s="44"/>
      <c r="FM94" s="44"/>
      <c r="FN94" s="44"/>
      <c r="FO94" s="44"/>
      <c r="FP94" s="44"/>
      <c r="FQ94" s="44"/>
      <c r="FR94" s="44"/>
      <c r="FS94" s="44"/>
      <c r="FT94" s="44"/>
      <c r="FU94" s="44"/>
      <c r="FV94" s="44"/>
    </row>
    <row r="95" spans="1:178" s="4" customFormat="1" hidden="1" x14ac:dyDescent="0.25">
      <c r="A95" s="16" t="s">
        <v>195</v>
      </c>
      <c r="B95" s="6"/>
      <c r="C95" s="110"/>
      <c r="D95" s="63"/>
      <c r="E95" s="63"/>
      <c r="F95" s="63"/>
      <c r="G95" s="44"/>
      <c r="H95" s="44"/>
      <c r="I95" s="44"/>
      <c r="J95" s="44"/>
      <c r="K95" s="44"/>
      <c r="L95" s="44"/>
      <c r="M95" s="44"/>
      <c r="N95" s="44"/>
      <c r="O95" s="44"/>
      <c r="P95" s="44"/>
      <c r="Q95" s="44"/>
      <c r="R95" s="44"/>
      <c r="S95" s="44"/>
      <c r="T95" s="44"/>
      <c r="U95" s="44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44"/>
      <c r="AN95" s="44"/>
      <c r="AO95" s="44"/>
      <c r="AP95" s="44"/>
      <c r="AQ95" s="44"/>
      <c r="AR95" s="44"/>
      <c r="AS95" s="44"/>
      <c r="AT95" s="44"/>
      <c r="AU95" s="44"/>
      <c r="AV95" s="44"/>
      <c r="AW95" s="44"/>
      <c r="AX95" s="44"/>
      <c r="AY95" s="44"/>
      <c r="AZ95" s="44"/>
      <c r="BA95" s="44"/>
      <c r="BB95" s="44"/>
      <c r="BC95" s="44"/>
      <c r="BD95" s="44"/>
      <c r="BE95" s="44"/>
      <c r="BF95" s="44"/>
      <c r="BG95" s="44"/>
      <c r="BH95" s="44"/>
      <c r="BI95" s="44"/>
      <c r="BJ95" s="44"/>
      <c r="BK95" s="44"/>
      <c r="BL95" s="44"/>
      <c r="BM95" s="44"/>
      <c r="BN95" s="44"/>
      <c r="BO95" s="44"/>
      <c r="BP95" s="44"/>
      <c r="BQ95" s="44"/>
      <c r="BR95" s="44"/>
      <c r="BS95" s="44"/>
      <c r="BT95" s="44"/>
      <c r="BU95" s="44"/>
      <c r="BV95" s="44"/>
      <c r="BW95" s="44"/>
      <c r="BX95" s="44"/>
      <c r="BY95" s="44"/>
      <c r="BZ95" s="44"/>
      <c r="CA95" s="44"/>
      <c r="CB95" s="44"/>
      <c r="CC95" s="44"/>
      <c r="CD95" s="44"/>
      <c r="CE95" s="44"/>
      <c r="CF95" s="44"/>
      <c r="CG95" s="44"/>
      <c r="CH95" s="44"/>
      <c r="CI95" s="44"/>
      <c r="CJ95" s="44"/>
      <c r="CK95" s="44"/>
      <c r="CL95" s="44"/>
      <c r="CM95" s="44"/>
      <c r="CN95" s="44"/>
      <c r="CO95" s="44"/>
      <c r="CP95" s="44"/>
      <c r="CQ95" s="44"/>
      <c r="CR95" s="44"/>
      <c r="CS95" s="44"/>
      <c r="CT95" s="44"/>
      <c r="CU95" s="44"/>
      <c r="CV95" s="44"/>
      <c r="CW95" s="44"/>
      <c r="CX95" s="44"/>
      <c r="CY95" s="44"/>
      <c r="CZ95" s="44"/>
      <c r="DA95" s="44"/>
      <c r="DB95" s="44"/>
      <c r="DC95" s="44"/>
      <c r="DD95" s="44"/>
      <c r="DE95" s="44"/>
      <c r="DF95" s="44"/>
      <c r="DG95" s="44"/>
      <c r="DH95" s="44"/>
      <c r="DI95" s="44"/>
      <c r="DJ95" s="44"/>
      <c r="DK95" s="44"/>
      <c r="DL95" s="44"/>
      <c r="DM95" s="44"/>
      <c r="DN95" s="44"/>
      <c r="DO95" s="44"/>
      <c r="DP95" s="44"/>
      <c r="DQ95" s="44"/>
      <c r="DR95" s="44"/>
      <c r="DS95" s="44"/>
      <c r="DT95" s="44"/>
      <c r="DU95" s="44"/>
      <c r="DV95" s="44"/>
      <c r="DW95" s="44"/>
      <c r="DX95" s="44"/>
      <c r="DY95" s="44"/>
      <c r="DZ95" s="44"/>
      <c r="EA95" s="44"/>
      <c r="EB95" s="44"/>
      <c r="EC95" s="44"/>
      <c r="ED95" s="44"/>
      <c r="EE95" s="44"/>
      <c r="EF95" s="44"/>
      <c r="EG95" s="44"/>
      <c r="EH95" s="44"/>
      <c r="EI95" s="44"/>
      <c r="EJ95" s="44"/>
      <c r="EK95" s="44"/>
      <c r="EL95" s="44"/>
      <c r="EM95" s="44"/>
      <c r="EN95" s="44"/>
      <c r="EO95" s="44"/>
      <c r="EP95" s="44"/>
      <c r="EQ95" s="44"/>
      <c r="ER95" s="44"/>
      <c r="ES95" s="44"/>
      <c r="ET95" s="44"/>
      <c r="EU95" s="44"/>
      <c r="EV95" s="44"/>
      <c r="EW95" s="44"/>
      <c r="EX95" s="44"/>
      <c r="EY95" s="44"/>
      <c r="EZ95" s="44"/>
      <c r="FA95" s="44"/>
      <c r="FB95" s="44"/>
      <c r="FC95" s="44"/>
      <c r="FD95" s="44"/>
      <c r="FE95" s="44"/>
      <c r="FF95" s="44"/>
      <c r="FG95" s="44"/>
      <c r="FH95" s="44"/>
      <c r="FI95" s="44"/>
      <c r="FJ95" s="44"/>
      <c r="FK95" s="44"/>
      <c r="FL95" s="44"/>
      <c r="FM95" s="44"/>
      <c r="FN95" s="44"/>
      <c r="FO95" s="44"/>
      <c r="FP95" s="44"/>
      <c r="FQ95" s="44"/>
      <c r="FR95" s="44"/>
      <c r="FS95" s="44"/>
      <c r="FT95" s="44"/>
      <c r="FU95" s="44"/>
      <c r="FV95" s="44"/>
    </row>
    <row r="96" spans="1:178" s="4" customFormat="1" ht="30" hidden="1" x14ac:dyDescent="0.25">
      <c r="A96" s="16" t="s">
        <v>262</v>
      </c>
      <c r="B96" s="6"/>
      <c r="C96" s="110"/>
      <c r="D96" s="63"/>
      <c r="E96" s="63"/>
      <c r="F96" s="63"/>
      <c r="G96" s="44"/>
      <c r="H96" s="44"/>
      <c r="I96" s="44"/>
      <c r="J96" s="44"/>
      <c r="K96" s="44"/>
      <c r="L96" s="44"/>
      <c r="M96" s="44"/>
      <c r="N96" s="44"/>
      <c r="O96" s="44"/>
      <c r="P96" s="44"/>
      <c r="Q96" s="44"/>
      <c r="R96" s="44"/>
      <c r="S96" s="44"/>
      <c r="T96" s="44"/>
      <c r="U96" s="44"/>
      <c r="V96" s="44"/>
      <c r="W96" s="44"/>
      <c r="X96" s="44"/>
      <c r="Y96" s="44"/>
      <c r="Z96" s="44"/>
      <c r="AA96" s="44"/>
      <c r="AB96" s="44"/>
      <c r="AC96" s="44"/>
      <c r="AD96" s="44"/>
      <c r="AE96" s="44"/>
      <c r="AF96" s="44"/>
      <c r="AG96" s="44"/>
      <c r="AH96" s="44"/>
      <c r="AI96" s="44"/>
      <c r="AJ96" s="44"/>
      <c r="AK96" s="44"/>
      <c r="AL96" s="44"/>
      <c r="AM96" s="44"/>
      <c r="AN96" s="44"/>
      <c r="AO96" s="44"/>
      <c r="AP96" s="44"/>
      <c r="AQ96" s="44"/>
      <c r="AR96" s="44"/>
      <c r="AS96" s="44"/>
      <c r="AT96" s="44"/>
      <c r="AU96" s="44"/>
      <c r="AV96" s="44"/>
      <c r="AW96" s="44"/>
      <c r="AX96" s="44"/>
      <c r="AY96" s="44"/>
      <c r="AZ96" s="44"/>
      <c r="BA96" s="44"/>
      <c r="BB96" s="44"/>
      <c r="BC96" s="44"/>
      <c r="BD96" s="44"/>
      <c r="BE96" s="44"/>
      <c r="BF96" s="44"/>
      <c r="BG96" s="44"/>
      <c r="BH96" s="44"/>
      <c r="BI96" s="44"/>
      <c r="BJ96" s="44"/>
      <c r="BK96" s="44"/>
      <c r="BL96" s="44"/>
      <c r="BM96" s="44"/>
      <c r="BN96" s="44"/>
      <c r="BO96" s="44"/>
      <c r="BP96" s="44"/>
      <c r="BQ96" s="44"/>
      <c r="BR96" s="44"/>
      <c r="BS96" s="44"/>
      <c r="BT96" s="44"/>
      <c r="BU96" s="44"/>
      <c r="BV96" s="44"/>
      <c r="BW96" s="44"/>
      <c r="BX96" s="44"/>
      <c r="BY96" s="44"/>
      <c r="BZ96" s="44"/>
      <c r="CA96" s="44"/>
      <c r="CB96" s="44"/>
      <c r="CC96" s="44"/>
      <c r="CD96" s="44"/>
      <c r="CE96" s="44"/>
      <c r="CF96" s="44"/>
      <c r="CG96" s="44"/>
      <c r="CH96" s="44"/>
      <c r="CI96" s="44"/>
      <c r="CJ96" s="44"/>
      <c r="CK96" s="44"/>
      <c r="CL96" s="44"/>
      <c r="CM96" s="44"/>
      <c r="CN96" s="44"/>
      <c r="CO96" s="44"/>
      <c r="CP96" s="44"/>
      <c r="CQ96" s="44"/>
      <c r="CR96" s="44"/>
      <c r="CS96" s="44"/>
      <c r="CT96" s="44"/>
      <c r="CU96" s="44"/>
      <c r="CV96" s="44"/>
      <c r="CW96" s="44"/>
      <c r="CX96" s="44"/>
      <c r="CY96" s="44"/>
      <c r="CZ96" s="44"/>
      <c r="DA96" s="44"/>
      <c r="DB96" s="44"/>
      <c r="DC96" s="44"/>
      <c r="DD96" s="44"/>
      <c r="DE96" s="44"/>
      <c r="DF96" s="44"/>
      <c r="DG96" s="44"/>
      <c r="DH96" s="44"/>
      <c r="DI96" s="44"/>
      <c r="DJ96" s="44"/>
      <c r="DK96" s="44"/>
      <c r="DL96" s="44"/>
      <c r="DM96" s="44"/>
      <c r="DN96" s="44"/>
      <c r="DO96" s="44"/>
      <c r="DP96" s="44"/>
      <c r="DQ96" s="44"/>
      <c r="DR96" s="44"/>
      <c r="DS96" s="44"/>
      <c r="DT96" s="44"/>
      <c r="DU96" s="44"/>
      <c r="DV96" s="44"/>
      <c r="DW96" s="44"/>
      <c r="DX96" s="44"/>
      <c r="DY96" s="44"/>
      <c r="DZ96" s="44"/>
      <c r="EA96" s="44"/>
      <c r="EB96" s="44"/>
      <c r="EC96" s="44"/>
      <c r="ED96" s="44"/>
      <c r="EE96" s="44"/>
      <c r="EF96" s="44"/>
      <c r="EG96" s="44"/>
      <c r="EH96" s="44"/>
      <c r="EI96" s="44"/>
      <c r="EJ96" s="44"/>
      <c r="EK96" s="44"/>
      <c r="EL96" s="44"/>
      <c r="EM96" s="44"/>
      <c r="EN96" s="44"/>
      <c r="EO96" s="44"/>
      <c r="EP96" s="44"/>
      <c r="EQ96" s="44"/>
      <c r="ER96" s="44"/>
      <c r="ES96" s="44"/>
      <c r="ET96" s="44"/>
      <c r="EU96" s="44"/>
      <c r="EV96" s="44"/>
      <c r="EW96" s="44"/>
      <c r="EX96" s="44"/>
      <c r="EY96" s="44"/>
      <c r="EZ96" s="44"/>
      <c r="FA96" s="44"/>
      <c r="FB96" s="44"/>
      <c r="FC96" s="44"/>
      <c r="FD96" s="44"/>
      <c r="FE96" s="44"/>
      <c r="FF96" s="44"/>
      <c r="FG96" s="44"/>
      <c r="FH96" s="44"/>
      <c r="FI96" s="44"/>
      <c r="FJ96" s="44"/>
      <c r="FK96" s="44"/>
      <c r="FL96" s="44"/>
      <c r="FM96" s="44"/>
      <c r="FN96" s="44"/>
      <c r="FO96" s="44"/>
      <c r="FP96" s="44"/>
      <c r="FQ96" s="44"/>
      <c r="FR96" s="44"/>
      <c r="FS96" s="44"/>
      <c r="FT96" s="44"/>
      <c r="FU96" s="44"/>
      <c r="FV96" s="44"/>
    </row>
    <row r="97" spans="1:178" s="4" customFormat="1" hidden="1" x14ac:dyDescent="0.25">
      <c r="A97" s="197" t="s">
        <v>263</v>
      </c>
      <c r="B97" s="6"/>
      <c r="C97" s="110"/>
      <c r="D97" s="63"/>
      <c r="E97" s="63"/>
      <c r="F97" s="63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44"/>
      <c r="AS97" s="44"/>
      <c r="AT97" s="44"/>
      <c r="AU97" s="44"/>
      <c r="AV97" s="44"/>
      <c r="AW97" s="44"/>
      <c r="AX97" s="44"/>
      <c r="AY97" s="44"/>
      <c r="AZ97" s="44"/>
      <c r="BA97" s="44"/>
      <c r="BB97" s="44"/>
      <c r="BC97" s="44"/>
      <c r="BD97" s="44"/>
      <c r="BE97" s="44"/>
      <c r="BF97" s="44"/>
      <c r="BG97" s="44"/>
      <c r="BH97" s="44"/>
      <c r="BI97" s="44"/>
      <c r="BJ97" s="44"/>
      <c r="BK97" s="44"/>
      <c r="BL97" s="44"/>
      <c r="BM97" s="44"/>
      <c r="BN97" s="44"/>
      <c r="BO97" s="44"/>
      <c r="BP97" s="44"/>
      <c r="BQ97" s="44"/>
      <c r="BR97" s="44"/>
      <c r="BS97" s="44"/>
      <c r="BT97" s="44"/>
      <c r="BU97" s="44"/>
      <c r="BV97" s="44"/>
      <c r="BW97" s="44"/>
      <c r="BX97" s="44"/>
      <c r="BY97" s="44"/>
      <c r="BZ97" s="44"/>
      <c r="CA97" s="44"/>
      <c r="CB97" s="44"/>
      <c r="CC97" s="44"/>
      <c r="CD97" s="44"/>
      <c r="CE97" s="44"/>
      <c r="CF97" s="44"/>
      <c r="CG97" s="44"/>
      <c r="CH97" s="44"/>
      <c r="CI97" s="44"/>
      <c r="CJ97" s="44"/>
      <c r="CK97" s="44"/>
      <c r="CL97" s="44"/>
      <c r="CM97" s="44"/>
      <c r="CN97" s="44"/>
      <c r="CO97" s="44"/>
      <c r="CP97" s="44"/>
      <c r="CQ97" s="44"/>
      <c r="CR97" s="44"/>
      <c r="CS97" s="44"/>
      <c r="CT97" s="44"/>
      <c r="CU97" s="44"/>
      <c r="CV97" s="44"/>
      <c r="CW97" s="44"/>
      <c r="CX97" s="44"/>
      <c r="CY97" s="44"/>
      <c r="CZ97" s="44"/>
      <c r="DA97" s="44"/>
      <c r="DB97" s="44"/>
      <c r="DC97" s="44"/>
      <c r="DD97" s="44"/>
      <c r="DE97" s="44"/>
      <c r="DF97" s="44"/>
      <c r="DG97" s="44"/>
      <c r="DH97" s="44"/>
      <c r="DI97" s="44"/>
      <c r="DJ97" s="44"/>
      <c r="DK97" s="44"/>
      <c r="DL97" s="44"/>
      <c r="DM97" s="44"/>
      <c r="DN97" s="44"/>
      <c r="DO97" s="44"/>
      <c r="DP97" s="44"/>
      <c r="DQ97" s="44"/>
      <c r="DR97" s="44"/>
      <c r="DS97" s="44"/>
      <c r="DT97" s="44"/>
      <c r="DU97" s="44"/>
      <c r="DV97" s="44"/>
      <c r="DW97" s="44"/>
      <c r="DX97" s="44"/>
      <c r="DY97" s="44"/>
      <c r="DZ97" s="44"/>
      <c r="EA97" s="44"/>
      <c r="EB97" s="44"/>
      <c r="EC97" s="44"/>
      <c r="ED97" s="44"/>
      <c r="EE97" s="44"/>
      <c r="EF97" s="44"/>
      <c r="EG97" s="44"/>
      <c r="EH97" s="44"/>
      <c r="EI97" s="44"/>
      <c r="EJ97" s="44"/>
      <c r="EK97" s="44"/>
      <c r="EL97" s="44"/>
      <c r="EM97" s="44"/>
      <c r="EN97" s="44"/>
      <c r="EO97" s="44"/>
      <c r="EP97" s="44"/>
      <c r="EQ97" s="44"/>
      <c r="ER97" s="44"/>
      <c r="ES97" s="44"/>
      <c r="ET97" s="44"/>
      <c r="EU97" s="44"/>
      <c r="EV97" s="44"/>
      <c r="EW97" s="44"/>
      <c r="EX97" s="44"/>
      <c r="EY97" s="44"/>
      <c r="EZ97" s="44"/>
      <c r="FA97" s="44"/>
      <c r="FB97" s="44"/>
      <c r="FC97" s="44"/>
      <c r="FD97" s="44"/>
      <c r="FE97" s="44"/>
      <c r="FF97" s="44"/>
      <c r="FG97" s="44"/>
      <c r="FH97" s="44"/>
      <c r="FI97" s="44"/>
      <c r="FJ97" s="44"/>
      <c r="FK97" s="44"/>
      <c r="FL97" s="44"/>
      <c r="FM97" s="44"/>
      <c r="FN97" s="44"/>
      <c r="FO97" s="44"/>
      <c r="FP97" s="44"/>
      <c r="FQ97" s="44"/>
      <c r="FR97" s="44"/>
      <c r="FS97" s="44"/>
      <c r="FT97" s="44"/>
      <c r="FU97" s="44"/>
      <c r="FV97" s="44"/>
    </row>
    <row r="98" spans="1:178" s="4" customFormat="1" ht="30" hidden="1" x14ac:dyDescent="0.25">
      <c r="A98" s="16" t="s">
        <v>264</v>
      </c>
      <c r="B98" s="6"/>
      <c r="C98" s="110"/>
      <c r="D98" s="63"/>
      <c r="E98" s="63"/>
      <c r="F98" s="63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44"/>
      <c r="AN98" s="44"/>
      <c r="AO98" s="44"/>
      <c r="AP98" s="44"/>
      <c r="AQ98" s="44"/>
      <c r="AR98" s="44"/>
      <c r="AS98" s="44"/>
      <c r="AT98" s="44"/>
      <c r="AU98" s="44"/>
      <c r="AV98" s="44"/>
      <c r="AW98" s="44"/>
      <c r="AX98" s="44"/>
      <c r="AY98" s="44"/>
      <c r="AZ98" s="44"/>
      <c r="BA98" s="44"/>
      <c r="BB98" s="44"/>
      <c r="BC98" s="44"/>
      <c r="BD98" s="44"/>
      <c r="BE98" s="44"/>
      <c r="BF98" s="44"/>
      <c r="BG98" s="44"/>
      <c r="BH98" s="44"/>
      <c r="BI98" s="44"/>
      <c r="BJ98" s="44"/>
      <c r="BK98" s="44"/>
      <c r="BL98" s="44"/>
      <c r="BM98" s="44"/>
      <c r="BN98" s="44"/>
      <c r="BO98" s="44"/>
      <c r="BP98" s="44"/>
      <c r="BQ98" s="44"/>
      <c r="BR98" s="44"/>
      <c r="BS98" s="44"/>
      <c r="BT98" s="44"/>
      <c r="BU98" s="44"/>
      <c r="BV98" s="44"/>
      <c r="BW98" s="44"/>
      <c r="BX98" s="44"/>
      <c r="BY98" s="44"/>
      <c r="BZ98" s="44"/>
      <c r="CA98" s="44"/>
      <c r="CB98" s="44"/>
      <c r="CC98" s="44"/>
      <c r="CD98" s="44"/>
      <c r="CE98" s="44"/>
      <c r="CF98" s="44"/>
      <c r="CG98" s="44"/>
      <c r="CH98" s="44"/>
      <c r="CI98" s="44"/>
      <c r="CJ98" s="44"/>
      <c r="CK98" s="44"/>
      <c r="CL98" s="44"/>
      <c r="CM98" s="44"/>
      <c r="CN98" s="44"/>
      <c r="CO98" s="44"/>
      <c r="CP98" s="44"/>
      <c r="CQ98" s="44"/>
      <c r="CR98" s="44"/>
      <c r="CS98" s="44"/>
      <c r="CT98" s="44"/>
      <c r="CU98" s="44"/>
      <c r="CV98" s="44"/>
      <c r="CW98" s="44"/>
      <c r="CX98" s="44"/>
      <c r="CY98" s="44"/>
      <c r="CZ98" s="44"/>
      <c r="DA98" s="44"/>
      <c r="DB98" s="44"/>
      <c r="DC98" s="44"/>
      <c r="DD98" s="44"/>
      <c r="DE98" s="44"/>
      <c r="DF98" s="44"/>
      <c r="DG98" s="44"/>
      <c r="DH98" s="44"/>
      <c r="DI98" s="44"/>
      <c r="DJ98" s="44"/>
      <c r="DK98" s="44"/>
      <c r="DL98" s="44"/>
      <c r="DM98" s="44"/>
      <c r="DN98" s="44"/>
      <c r="DO98" s="44"/>
      <c r="DP98" s="44"/>
      <c r="DQ98" s="44"/>
      <c r="DR98" s="44"/>
      <c r="DS98" s="44"/>
      <c r="DT98" s="44"/>
      <c r="DU98" s="44"/>
      <c r="DV98" s="44"/>
      <c r="DW98" s="44"/>
      <c r="DX98" s="44"/>
      <c r="DY98" s="44"/>
      <c r="DZ98" s="44"/>
      <c r="EA98" s="44"/>
      <c r="EB98" s="44"/>
      <c r="EC98" s="44"/>
      <c r="ED98" s="44"/>
      <c r="EE98" s="44"/>
      <c r="EF98" s="44"/>
      <c r="EG98" s="44"/>
      <c r="EH98" s="44"/>
      <c r="EI98" s="44"/>
      <c r="EJ98" s="44"/>
      <c r="EK98" s="44"/>
      <c r="EL98" s="44"/>
      <c r="EM98" s="44"/>
      <c r="EN98" s="44"/>
      <c r="EO98" s="44"/>
      <c r="EP98" s="44"/>
      <c r="EQ98" s="44"/>
      <c r="ER98" s="44"/>
      <c r="ES98" s="44"/>
      <c r="ET98" s="44"/>
      <c r="EU98" s="44"/>
      <c r="EV98" s="44"/>
      <c r="EW98" s="44"/>
      <c r="EX98" s="44"/>
      <c r="EY98" s="44"/>
      <c r="EZ98" s="44"/>
      <c r="FA98" s="44"/>
      <c r="FB98" s="44"/>
      <c r="FC98" s="44"/>
      <c r="FD98" s="44"/>
      <c r="FE98" s="44"/>
      <c r="FF98" s="44"/>
      <c r="FG98" s="44"/>
      <c r="FH98" s="44"/>
      <c r="FI98" s="44"/>
      <c r="FJ98" s="44"/>
      <c r="FK98" s="44"/>
      <c r="FL98" s="44"/>
      <c r="FM98" s="44"/>
      <c r="FN98" s="44"/>
      <c r="FO98" s="44"/>
      <c r="FP98" s="44"/>
      <c r="FQ98" s="44"/>
      <c r="FR98" s="44"/>
      <c r="FS98" s="44"/>
      <c r="FT98" s="44"/>
      <c r="FU98" s="44"/>
      <c r="FV98" s="44"/>
    </row>
    <row r="99" spans="1:178" s="4" customFormat="1" hidden="1" x14ac:dyDescent="0.25">
      <c r="A99" s="197" t="s">
        <v>263</v>
      </c>
      <c r="B99" s="6"/>
      <c r="C99" s="110"/>
      <c r="D99" s="63"/>
      <c r="E99" s="63"/>
      <c r="F99" s="63"/>
      <c r="G99" s="44"/>
      <c r="H99" s="44"/>
      <c r="I99" s="44"/>
      <c r="J99" s="44"/>
      <c r="K99" s="44"/>
      <c r="L99" s="44"/>
      <c r="M99" s="44"/>
      <c r="N99" s="44"/>
      <c r="O99" s="44"/>
      <c r="P99" s="44"/>
      <c r="Q99" s="44"/>
      <c r="R99" s="44"/>
      <c r="S99" s="44"/>
      <c r="T99" s="44"/>
      <c r="U99" s="44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44"/>
      <c r="AN99" s="44"/>
      <c r="AO99" s="44"/>
      <c r="AP99" s="44"/>
      <c r="AQ99" s="44"/>
      <c r="AR99" s="44"/>
      <c r="AS99" s="44"/>
      <c r="AT99" s="44"/>
      <c r="AU99" s="44"/>
      <c r="AV99" s="44"/>
      <c r="AW99" s="44"/>
      <c r="AX99" s="44"/>
      <c r="AY99" s="44"/>
      <c r="AZ99" s="44"/>
      <c r="BA99" s="44"/>
      <c r="BB99" s="44"/>
      <c r="BC99" s="44"/>
      <c r="BD99" s="44"/>
      <c r="BE99" s="44"/>
      <c r="BF99" s="44"/>
      <c r="BG99" s="44"/>
      <c r="BH99" s="44"/>
      <c r="BI99" s="44"/>
      <c r="BJ99" s="44"/>
      <c r="BK99" s="44"/>
      <c r="BL99" s="44"/>
      <c r="BM99" s="44"/>
      <c r="BN99" s="44"/>
      <c r="BO99" s="44"/>
      <c r="BP99" s="44"/>
      <c r="BQ99" s="44"/>
      <c r="BR99" s="44"/>
      <c r="BS99" s="44"/>
      <c r="BT99" s="44"/>
      <c r="BU99" s="44"/>
      <c r="BV99" s="44"/>
      <c r="BW99" s="44"/>
      <c r="BX99" s="44"/>
      <c r="BY99" s="44"/>
      <c r="BZ99" s="44"/>
      <c r="CA99" s="44"/>
      <c r="CB99" s="44"/>
      <c r="CC99" s="44"/>
      <c r="CD99" s="44"/>
      <c r="CE99" s="44"/>
      <c r="CF99" s="44"/>
      <c r="CG99" s="44"/>
      <c r="CH99" s="44"/>
      <c r="CI99" s="44"/>
      <c r="CJ99" s="44"/>
      <c r="CK99" s="44"/>
      <c r="CL99" s="44"/>
      <c r="CM99" s="44"/>
      <c r="CN99" s="44"/>
      <c r="CO99" s="44"/>
      <c r="CP99" s="44"/>
      <c r="CQ99" s="44"/>
      <c r="CR99" s="44"/>
      <c r="CS99" s="44"/>
      <c r="CT99" s="44"/>
      <c r="CU99" s="44"/>
      <c r="CV99" s="44"/>
      <c r="CW99" s="44"/>
      <c r="CX99" s="44"/>
      <c r="CY99" s="44"/>
      <c r="CZ99" s="44"/>
      <c r="DA99" s="44"/>
      <c r="DB99" s="44"/>
      <c r="DC99" s="44"/>
      <c r="DD99" s="44"/>
      <c r="DE99" s="44"/>
      <c r="DF99" s="44"/>
      <c r="DG99" s="44"/>
      <c r="DH99" s="44"/>
      <c r="DI99" s="44"/>
      <c r="DJ99" s="44"/>
      <c r="DK99" s="44"/>
      <c r="DL99" s="44"/>
      <c r="DM99" s="44"/>
      <c r="DN99" s="44"/>
      <c r="DO99" s="44"/>
      <c r="DP99" s="44"/>
      <c r="DQ99" s="44"/>
      <c r="DR99" s="44"/>
      <c r="DS99" s="44"/>
      <c r="DT99" s="44"/>
      <c r="DU99" s="44"/>
      <c r="DV99" s="44"/>
      <c r="DW99" s="44"/>
      <c r="DX99" s="44"/>
      <c r="DY99" s="44"/>
      <c r="DZ99" s="44"/>
      <c r="EA99" s="44"/>
      <c r="EB99" s="44"/>
      <c r="EC99" s="44"/>
      <c r="ED99" s="44"/>
      <c r="EE99" s="44"/>
      <c r="EF99" s="44"/>
      <c r="EG99" s="44"/>
      <c r="EH99" s="44"/>
      <c r="EI99" s="44"/>
      <c r="EJ99" s="44"/>
      <c r="EK99" s="44"/>
      <c r="EL99" s="44"/>
      <c r="EM99" s="44"/>
      <c r="EN99" s="44"/>
      <c r="EO99" s="44"/>
      <c r="EP99" s="44"/>
      <c r="EQ99" s="44"/>
      <c r="ER99" s="44"/>
      <c r="ES99" s="44"/>
      <c r="ET99" s="44"/>
      <c r="EU99" s="44"/>
      <c r="EV99" s="44"/>
      <c r="EW99" s="44"/>
      <c r="EX99" s="44"/>
      <c r="EY99" s="44"/>
      <c r="EZ99" s="44"/>
      <c r="FA99" s="44"/>
      <c r="FB99" s="44"/>
      <c r="FC99" s="44"/>
      <c r="FD99" s="44"/>
      <c r="FE99" s="44"/>
      <c r="FF99" s="44"/>
      <c r="FG99" s="44"/>
      <c r="FH99" s="44"/>
      <c r="FI99" s="44"/>
      <c r="FJ99" s="44"/>
      <c r="FK99" s="44"/>
      <c r="FL99" s="44"/>
      <c r="FM99" s="44"/>
      <c r="FN99" s="44"/>
      <c r="FO99" s="44"/>
      <c r="FP99" s="44"/>
      <c r="FQ99" s="44"/>
      <c r="FR99" s="44"/>
      <c r="FS99" s="44"/>
      <c r="FT99" s="44"/>
      <c r="FU99" s="44"/>
      <c r="FV99" s="44"/>
    </row>
    <row r="100" spans="1:178" s="4" customFormat="1" ht="30" hidden="1" x14ac:dyDescent="0.25">
      <c r="A100" s="16" t="s">
        <v>230</v>
      </c>
      <c r="B100" s="6"/>
      <c r="C100" s="110">
        <f>C101+C102+C104+C106</f>
        <v>0</v>
      </c>
      <c r="D100" s="63"/>
      <c r="E100" s="63"/>
      <c r="F100" s="63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44"/>
      <c r="AS100" s="44"/>
      <c r="AT100" s="44"/>
      <c r="AU100" s="44"/>
      <c r="AV100" s="44"/>
      <c r="AW100" s="44"/>
      <c r="AX100" s="44"/>
      <c r="AY100" s="44"/>
      <c r="AZ100" s="44"/>
      <c r="BA100" s="44"/>
      <c r="BB100" s="44"/>
      <c r="BC100" s="44"/>
      <c r="BD100" s="44"/>
      <c r="BE100" s="44"/>
      <c r="BF100" s="44"/>
      <c r="BG100" s="44"/>
      <c r="BH100" s="44"/>
      <c r="BI100" s="44"/>
      <c r="BJ100" s="44"/>
      <c r="BK100" s="44"/>
      <c r="BL100" s="44"/>
      <c r="BM100" s="44"/>
      <c r="BN100" s="44"/>
      <c r="BO100" s="44"/>
      <c r="BP100" s="44"/>
      <c r="BQ100" s="44"/>
      <c r="BR100" s="44"/>
      <c r="BS100" s="44"/>
      <c r="BT100" s="44"/>
      <c r="BU100" s="44"/>
      <c r="BV100" s="44"/>
      <c r="BW100" s="44"/>
      <c r="BX100" s="44"/>
      <c r="BY100" s="44"/>
      <c r="BZ100" s="44"/>
      <c r="CA100" s="44"/>
      <c r="CB100" s="44"/>
      <c r="CC100" s="44"/>
      <c r="CD100" s="44"/>
      <c r="CE100" s="44"/>
      <c r="CF100" s="44"/>
      <c r="CG100" s="44"/>
      <c r="CH100" s="44"/>
      <c r="CI100" s="44"/>
      <c r="CJ100" s="44"/>
      <c r="CK100" s="44"/>
      <c r="CL100" s="44"/>
      <c r="CM100" s="44"/>
      <c r="CN100" s="44"/>
      <c r="CO100" s="44"/>
      <c r="CP100" s="44"/>
      <c r="CQ100" s="44"/>
      <c r="CR100" s="44"/>
      <c r="CS100" s="44"/>
      <c r="CT100" s="44"/>
      <c r="CU100" s="44"/>
      <c r="CV100" s="44"/>
      <c r="CW100" s="44"/>
      <c r="CX100" s="44"/>
      <c r="CY100" s="44"/>
      <c r="CZ100" s="44"/>
      <c r="DA100" s="44"/>
      <c r="DB100" s="44"/>
      <c r="DC100" s="44"/>
      <c r="DD100" s="44"/>
      <c r="DE100" s="44"/>
      <c r="DF100" s="44"/>
      <c r="DG100" s="44"/>
      <c r="DH100" s="44"/>
      <c r="DI100" s="44"/>
      <c r="DJ100" s="44"/>
      <c r="DK100" s="44"/>
      <c r="DL100" s="44"/>
      <c r="DM100" s="44"/>
      <c r="DN100" s="44"/>
      <c r="DO100" s="44"/>
      <c r="DP100" s="44"/>
      <c r="DQ100" s="44"/>
      <c r="DR100" s="44"/>
      <c r="DS100" s="44"/>
      <c r="DT100" s="44"/>
      <c r="DU100" s="44"/>
      <c r="DV100" s="44"/>
      <c r="DW100" s="44"/>
      <c r="DX100" s="44"/>
      <c r="DY100" s="44"/>
      <c r="DZ100" s="44"/>
      <c r="EA100" s="44"/>
      <c r="EB100" s="44"/>
      <c r="EC100" s="44"/>
      <c r="ED100" s="44"/>
      <c r="EE100" s="44"/>
      <c r="EF100" s="44"/>
      <c r="EG100" s="44"/>
      <c r="EH100" s="44"/>
      <c r="EI100" s="44"/>
      <c r="EJ100" s="44"/>
      <c r="EK100" s="44"/>
      <c r="EL100" s="44"/>
      <c r="EM100" s="44"/>
      <c r="EN100" s="44"/>
      <c r="EO100" s="44"/>
      <c r="EP100" s="44"/>
      <c r="EQ100" s="44"/>
      <c r="ER100" s="44"/>
      <c r="ES100" s="44"/>
      <c r="ET100" s="44"/>
      <c r="EU100" s="44"/>
      <c r="EV100" s="44"/>
      <c r="EW100" s="44"/>
      <c r="EX100" s="44"/>
      <c r="EY100" s="44"/>
      <c r="EZ100" s="44"/>
      <c r="FA100" s="44"/>
      <c r="FB100" s="44"/>
      <c r="FC100" s="44"/>
      <c r="FD100" s="44"/>
      <c r="FE100" s="44"/>
      <c r="FF100" s="44"/>
      <c r="FG100" s="44"/>
      <c r="FH100" s="44"/>
      <c r="FI100" s="44"/>
      <c r="FJ100" s="44"/>
      <c r="FK100" s="44"/>
      <c r="FL100" s="44"/>
      <c r="FM100" s="44"/>
      <c r="FN100" s="44"/>
      <c r="FO100" s="44"/>
      <c r="FP100" s="44"/>
      <c r="FQ100" s="44"/>
      <c r="FR100" s="44"/>
      <c r="FS100" s="44"/>
      <c r="FT100" s="44"/>
      <c r="FU100" s="44"/>
      <c r="FV100" s="44"/>
    </row>
    <row r="101" spans="1:178" s="4" customFormat="1" ht="30" hidden="1" x14ac:dyDescent="0.25">
      <c r="A101" s="16" t="s">
        <v>231</v>
      </c>
      <c r="B101" s="6"/>
      <c r="C101" s="93"/>
      <c r="D101" s="63"/>
      <c r="E101" s="63"/>
      <c r="F101" s="63"/>
      <c r="G101" s="44"/>
      <c r="H101" s="44"/>
      <c r="I101" s="44"/>
      <c r="J101" s="44"/>
      <c r="K101" s="44"/>
      <c r="L101" s="44"/>
      <c r="M101" s="44"/>
      <c r="N101" s="44"/>
      <c r="O101" s="44"/>
      <c r="P101" s="44"/>
      <c r="Q101" s="44"/>
      <c r="R101" s="44"/>
      <c r="S101" s="44"/>
      <c r="T101" s="44"/>
      <c r="U101" s="44"/>
      <c r="V101" s="44"/>
      <c r="W101" s="44"/>
      <c r="X101" s="44"/>
      <c r="Y101" s="44"/>
      <c r="Z101" s="44"/>
      <c r="AA101" s="44"/>
      <c r="AB101" s="44"/>
      <c r="AC101" s="44"/>
      <c r="AD101" s="44"/>
      <c r="AE101" s="44"/>
      <c r="AF101" s="44"/>
      <c r="AG101" s="44"/>
      <c r="AH101" s="44"/>
      <c r="AI101" s="44"/>
      <c r="AJ101" s="44"/>
      <c r="AK101" s="44"/>
      <c r="AL101" s="44"/>
      <c r="AM101" s="44"/>
      <c r="AN101" s="44"/>
      <c r="AO101" s="44"/>
      <c r="AP101" s="44"/>
      <c r="AQ101" s="44"/>
      <c r="AR101" s="44"/>
      <c r="AS101" s="44"/>
      <c r="AT101" s="44"/>
      <c r="AU101" s="44"/>
      <c r="AV101" s="44"/>
      <c r="AW101" s="44"/>
      <c r="AX101" s="44"/>
      <c r="AY101" s="44"/>
      <c r="AZ101" s="44"/>
      <c r="BA101" s="44"/>
      <c r="BB101" s="44"/>
      <c r="BC101" s="44"/>
      <c r="BD101" s="44"/>
      <c r="BE101" s="44"/>
      <c r="BF101" s="44"/>
      <c r="BG101" s="44"/>
      <c r="BH101" s="44"/>
      <c r="BI101" s="44"/>
      <c r="BJ101" s="44"/>
      <c r="BK101" s="44"/>
      <c r="BL101" s="44"/>
      <c r="BM101" s="44"/>
      <c r="BN101" s="44"/>
      <c r="BO101" s="44"/>
      <c r="BP101" s="44"/>
      <c r="BQ101" s="44"/>
      <c r="BR101" s="44"/>
      <c r="BS101" s="44"/>
      <c r="BT101" s="44"/>
      <c r="BU101" s="44"/>
      <c r="BV101" s="44"/>
      <c r="BW101" s="44"/>
      <c r="BX101" s="44"/>
      <c r="BY101" s="44"/>
      <c r="BZ101" s="44"/>
      <c r="CA101" s="44"/>
      <c r="CB101" s="44"/>
      <c r="CC101" s="44"/>
      <c r="CD101" s="44"/>
      <c r="CE101" s="44"/>
      <c r="CF101" s="44"/>
      <c r="CG101" s="44"/>
      <c r="CH101" s="44"/>
      <c r="CI101" s="44"/>
      <c r="CJ101" s="44"/>
      <c r="CK101" s="44"/>
      <c r="CL101" s="44"/>
      <c r="CM101" s="44"/>
      <c r="CN101" s="44"/>
      <c r="CO101" s="44"/>
      <c r="CP101" s="44"/>
      <c r="CQ101" s="44"/>
      <c r="CR101" s="44"/>
      <c r="CS101" s="44"/>
      <c r="CT101" s="44"/>
      <c r="CU101" s="44"/>
      <c r="CV101" s="44"/>
      <c r="CW101" s="44"/>
      <c r="CX101" s="44"/>
      <c r="CY101" s="44"/>
      <c r="CZ101" s="44"/>
      <c r="DA101" s="44"/>
      <c r="DB101" s="44"/>
      <c r="DC101" s="44"/>
      <c r="DD101" s="44"/>
      <c r="DE101" s="44"/>
      <c r="DF101" s="44"/>
      <c r="DG101" s="44"/>
      <c r="DH101" s="44"/>
      <c r="DI101" s="44"/>
      <c r="DJ101" s="44"/>
      <c r="DK101" s="44"/>
      <c r="DL101" s="44"/>
      <c r="DM101" s="44"/>
      <c r="DN101" s="44"/>
      <c r="DO101" s="44"/>
      <c r="DP101" s="44"/>
      <c r="DQ101" s="44"/>
      <c r="DR101" s="44"/>
      <c r="DS101" s="44"/>
      <c r="DT101" s="44"/>
      <c r="DU101" s="44"/>
      <c r="DV101" s="44"/>
      <c r="DW101" s="44"/>
      <c r="DX101" s="44"/>
      <c r="DY101" s="44"/>
      <c r="DZ101" s="44"/>
      <c r="EA101" s="44"/>
      <c r="EB101" s="44"/>
      <c r="EC101" s="44"/>
      <c r="ED101" s="44"/>
      <c r="EE101" s="44"/>
      <c r="EF101" s="44"/>
      <c r="EG101" s="44"/>
      <c r="EH101" s="44"/>
      <c r="EI101" s="44"/>
      <c r="EJ101" s="44"/>
      <c r="EK101" s="44"/>
      <c r="EL101" s="44"/>
      <c r="EM101" s="44"/>
      <c r="EN101" s="44"/>
      <c r="EO101" s="44"/>
      <c r="EP101" s="44"/>
      <c r="EQ101" s="44"/>
      <c r="ER101" s="44"/>
      <c r="ES101" s="44"/>
      <c r="ET101" s="44"/>
      <c r="EU101" s="44"/>
      <c r="EV101" s="44"/>
      <c r="EW101" s="44"/>
      <c r="EX101" s="44"/>
      <c r="EY101" s="44"/>
      <c r="EZ101" s="44"/>
      <c r="FA101" s="44"/>
      <c r="FB101" s="44"/>
      <c r="FC101" s="44"/>
      <c r="FD101" s="44"/>
      <c r="FE101" s="44"/>
      <c r="FF101" s="44"/>
      <c r="FG101" s="44"/>
      <c r="FH101" s="44"/>
      <c r="FI101" s="44"/>
      <c r="FJ101" s="44"/>
      <c r="FK101" s="44"/>
      <c r="FL101" s="44"/>
      <c r="FM101" s="44"/>
      <c r="FN101" s="44"/>
      <c r="FO101" s="44"/>
      <c r="FP101" s="44"/>
      <c r="FQ101" s="44"/>
      <c r="FR101" s="44"/>
      <c r="FS101" s="44"/>
      <c r="FT101" s="44"/>
      <c r="FU101" s="44"/>
      <c r="FV101" s="44"/>
    </row>
    <row r="102" spans="1:178" s="4" customFormat="1" ht="45" hidden="1" x14ac:dyDescent="0.25">
      <c r="A102" s="16" t="s">
        <v>265</v>
      </c>
      <c r="B102" s="6"/>
      <c r="C102" s="110"/>
      <c r="D102" s="63"/>
      <c r="E102" s="63"/>
      <c r="F102" s="63"/>
      <c r="G102" s="44"/>
      <c r="H102" s="44"/>
      <c r="I102" s="44"/>
      <c r="J102" s="44"/>
      <c r="K102" s="44"/>
      <c r="L102" s="44"/>
      <c r="M102" s="44"/>
      <c r="N102" s="44"/>
      <c r="O102" s="44"/>
      <c r="P102" s="44"/>
      <c r="Q102" s="44"/>
      <c r="R102" s="44"/>
      <c r="S102" s="44"/>
      <c r="T102" s="44"/>
      <c r="U102" s="44"/>
      <c r="V102" s="44"/>
      <c r="W102" s="44"/>
      <c r="X102" s="44"/>
      <c r="Y102" s="44"/>
      <c r="Z102" s="44"/>
      <c r="AA102" s="44"/>
      <c r="AB102" s="44"/>
      <c r="AC102" s="44"/>
      <c r="AD102" s="44"/>
      <c r="AE102" s="44"/>
      <c r="AF102" s="44"/>
      <c r="AG102" s="44"/>
      <c r="AH102" s="44"/>
      <c r="AI102" s="44"/>
      <c r="AJ102" s="44"/>
      <c r="AK102" s="44"/>
      <c r="AL102" s="44"/>
      <c r="AM102" s="44"/>
      <c r="AN102" s="44"/>
      <c r="AO102" s="44"/>
      <c r="AP102" s="44"/>
      <c r="AQ102" s="44"/>
      <c r="AR102" s="44"/>
      <c r="AS102" s="44"/>
      <c r="AT102" s="44"/>
      <c r="AU102" s="44"/>
      <c r="AV102" s="44"/>
      <c r="AW102" s="44"/>
      <c r="AX102" s="44"/>
      <c r="AY102" s="44"/>
      <c r="AZ102" s="44"/>
      <c r="BA102" s="44"/>
      <c r="BB102" s="44"/>
      <c r="BC102" s="44"/>
      <c r="BD102" s="44"/>
      <c r="BE102" s="44"/>
      <c r="BF102" s="44"/>
      <c r="BG102" s="44"/>
      <c r="BH102" s="44"/>
      <c r="BI102" s="44"/>
      <c r="BJ102" s="44"/>
      <c r="BK102" s="44"/>
      <c r="BL102" s="44"/>
      <c r="BM102" s="44"/>
      <c r="BN102" s="44"/>
      <c r="BO102" s="44"/>
      <c r="BP102" s="44"/>
      <c r="BQ102" s="44"/>
      <c r="BR102" s="44"/>
      <c r="BS102" s="44"/>
      <c r="BT102" s="44"/>
      <c r="BU102" s="44"/>
      <c r="BV102" s="44"/>
      <c r="BW102" s="44"/>
      <c r="BX102" s="44"/>
      <c r="BY102" s="44"/>
      <c r="BZ102" s="44"/>
      <c r="CA102" s="44"/>
      <c r="CB102" s="44"/>
      <c r="CC102" s="44"/>
      <c r="CD102" s="44"/>
      <c r="CE102" s="44"/>
      <c r="CF102" s="44"/>
      <c r="CG102" s="44"/>
      <c r="CH102" s="44"/>
      <c r="CI102" s="44"/>
      <c r="CJ102" s="44"/>
      <c r="CK102" s="44"/>
      <c r="CL102" s="44"/>
      <c r="CM102" s="44"/>
      <c r="CN102" s="44"/>
      <c r="CO102" s="44"/>
      <c r="CP102" s="44"/>
      <c r="CQ102" s="44"/>
      <c r="CR102" s="44"/>
      <c r="CS102" s="44"/>
      <c r="CT102" s="44"/>
      <c r="CU102" s="44"/>
      <c r="CV102" s="44"/>
      <c r="CW102" s="44"/>
      <c r="CX102" s="44"/>
      <c r="CY102" s="44"/>
      <c r="CZ102" s="44"/>
      <c r="DA102" s="44"/>
      <c r="DB102" s="44"/>
      <c r="DC102" s="44"/>
      <c r="DD102" s="44"/>
      <c r="DE102" s="44"/>
      <c r="DF102" s="44"/>
      <c r="DG102" s="44"/>
      <c r="DH102" s="44"/>
      <c r="DI102" s="44"/>
      <c r="DJ102" s="44"/>
      <c r="DK102" s="44"/>
      <c r="DL102" s="44"/>
      <c r="DM102" s="44"/>
      <c r="DN102" s="44"/>
      <c r="DO102" s="44"/>
      <c r="DP102" s="44"/>
      <c r="DQ102" s="44"/>
      <c r="DR102" s="44"/>
      <c r="DS102" s="44"/>
      <c r="DT102" s="44"/>
      <c r="DU102" s="44"/>
      <c r="DV102" s="44"/>
      <c r="DW102" s="44"/>
      <c r="DX102" s="44"/>
      <c r="DY102" s="44"/>
      <c r="DZ102" s="44"/>
      <c r="EA102" s="44"/>
      <c r="EB102" s="44"/>
      <c r="EC102" s="44"/>
      <c r="ED102" s="44"/>
      <c r="EE102" s="44"/>
      <c r="EF102" s="44"/>
      <c r="EG102" s="44"/>
      <c r="EH102" s="44"/>
      <c r="EI102" s="44"/>
      <c r="EJ102" s="44"/>
      <c r="EK102" s="44"/>
      <c r="EL102" s="44"/>
      <c r="EM102" s="44"/>
      <c r="EN102" s="44"/>
      <c r="EO102" s="44"/>
      <c r="EP102" s="44"/>
      <c r="EQ102" s="44"/>
      <c r="ER102" s="44"/>
      <c r="ES102" s="44"/>
      <c r="ET102" s="44"/>
      <c r="EU102" s="44"/>
      <c r="EV102" s="44"/>
      <c r="EW102" s="44"/>
      <c r="EX102" s="44"/>
      <c r="EY102" s="44"/>
      <c r="EZ102" s="44"/>
      <c r="FA102" s="44"/>
      <c r="FB102" s="44"/>
      <c r="FC102" s="44"/>
      <c r="FD102" s="44"/>
      <c r="FE102" s="44"/>
      <c r="FF102" s="44"/>
      <c r="FG102" s="44"/>
      <c r="FH102" s="44"/>
      <c r="FI102" s="44"/>
      <c r="FJ102" s="44"/>
      <c r="FK102" s="44"/>
      <c r="FL102" s="44"/>
      <c r="FM102" s="44"/>
      <c r="FN102" s="44"/>
      <c r="FO102" s="44"/>
      <c r="FP102" s="44"/>
      <c r="FQ102" s="44"/>
      <c r="FR102" s="44"/>
      <c r="FS102" s="44"/>
      <c r="FT102" s="44"/>
      <c r="FU102" s="44"/>
      <c r="FV102" s="44"/>
    </row>
    <row r="103" spans="1:178" s="4" customFormat="1" hidden="1" x14ac:dyDescent="0.25">
      <c r="A103" s="197" t="s">
        <v>263</v>
      </c>
      <c r="B103" s="6"/>
      <c r="C103" s="110"/>
      <c r="D103" s="63"/>
      <c r="E103" s="63"/>
      <c r="F103" s="63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4"/>
      <c r="AS103" s="44"/>
      <c r="AT103" s="44"/>
      <c r="AU103" s="44"/>
      <c r="AV103" s="44"/>
      <c r="AW103" s="44"/>
      <c r="AX103" s="44"/>
      <c r="AY103" s="44"/>
      <c r="AZ103" s="44"/>
      <c r="BA103" s="44"/>
      <c r="BB103" s="44"/>
      <c r="BC103" s="44"/>
      <c r="BD103" s="44"/>
      <c r="BE103" s="44"/>
      <c r="BF103" s="44"/>
      <c r="BG103" s="44"/>
      <c r="BH103" s="44"/>
      <c r="BI103" s="44"/>
      <c r="BJ103" s="44"/>
      <c r="BK103" s="44"/>
      <c r="BL103" s="44"/>
      <c r="BM103" s="44"/>
      <c r="BN103" s="44"/>
      <c r="BO103" s="44"/>
      <c r="BP103" s="44"/>
      <c r="BQ103" s="44"/>
      <c r="BR103" s="44"/>
      <c r="BS103" s="44"/>
      <c r="BT103" s="44"/>
      <c r="BU103" s="44"/>
      <c r="BV103" s="44"/>
      <c r="BW103" s="44"/>
      <c r="BX103" s="44"/>
      <c r="BY103" s="44"/>
      <c r="BZ103" s="44"/>
      <c r="CA103" s="44"/>
      <c r="CB103" s="44"/>
      <c r="CC103" s="44"/>
      <c r="CD103" s="44"/>
      <c r="CE103" s="44"/>
      <c r="CF103" s="44"/>
      <c r="CG103" s="44"/>
      <c r="CH103" s="44"/>
      <c r="CI103" s="44"/>
      <c r="CJ103" s="44"/>
      <c r="CK103" s="44"/>
      <c r="CL103" s="44"/>
      <c r="CM103" s="44"/>
      <c r="CN103" s="44"/>
      <c r="CO103" s="44"/>
      <c r="CP103" s="44"/>
      <c r="CQ103" s="44"/>
      <c r="CR103" s="44"/>
      <c r="CS103" s="44"/>
      <c r="CT103" s="44"/>
      <c r="CU103" s="44"/>
      <c r="CV103" s="44"/>
      <c r="CW103" s="44"/>
      <c r="CX103" s="44"/>
      <c r="CY103" s="44"/>
      <c r="CZ103" s="44"/>
      <c r="DA103" s="44"/>
      <c r="DB103" s="44"/>
      <c r="DC103" s="44"/>
      <c r="DD103" s="44"/>
      <c r="DE103" s="44"/>
      <c r="DF103" s="44"/>
      <c r="DG103" s="44"/>
      <c r="DH103" s="44"/>
      <c r="DI103" s="44"/>
      <c r="DJ103" s="44"/>
      <c r="DK103" s="44"/>
      <c r="DL103" s="44"/>
      <c r="DM103" s="44"/>
      <c r="DN103" s="44"/>
      <c r="DO103" s="44"/>
      <c r="DP103" s="44"/>
      <c r="DQ103" s="44"/>
      <c r="DR103" s="44"/>
      <c r="DS103" s="44"/>
      <c r="DT103" s="44"/>
      <c r="DU103" s="44"/>
      <c r="DV103" s="44"/>
      <c r="DW103" s="44"/>
      <c r="DX103" s="44"/>
      <c r="DY103" s="44"/>
      <c r="DZ103" s="44"/>
      <c r="EA103" s="44"/>
      <c r="EB103" s="44"/>
      <c r="EC103" s="44"/>
      <c r="ED103" s="44"/>
      <c r="EE103" s="44"/>
      <c r="EF103" s="44"/>
      <c r="EG103" s="44"/>
      <c r="EH103" s="44"/>
      <c r="EI103" s="44"/>
      <c r="EJ103" s="44"/>
      <c r="EK103" s="44"/>
      <c r="EL103" s="44"/>
      <c r="EM103" s="44"/>
      <c r="EN103" s="44"/>
      <c r="EO103" s="44"/>
      <c r="EP103" s="44"/>
      <c r="EQ103" s="44"/>
      <c r="ER103" s="44"/>
      <c r="ES103" s="44"/>
      <c r="ET103" s="44"/>
      <c r="EU103" s="44"/>
      <c r="EV103" s="44"/>
      <c r="EW103" s="44"/>
      <c r="EX103" s="44"/>
      <c r="EY103" s="44"/>
      <c r="EZ103" s="44"/>
      <c r="FA103" s="44"/>
      <c r="FB103" s="44"/>
      <c r="FC103" s="44"/>
      <c r="FD103" s="44"/>
      <c r="FE103" s="44"/>
      <c r="FF103" s="44"/>
      <c r="FG103" s="44"/>
      <c r="FH103" s="44"/>
      <c r="FI103" s="44"/>
      <c r="FJ103" s="44"/>
      <c r="FK103" s="44"/>
      <c r="FL103" s="44"/>
      <c r="FM103" s="44"/>
      <c r="FN103" s="44"/>
      <c r="FO103" s="44"/>
      <c r="FP103" s="44"/>
      <c r="FQ103" s="44"/>
      <c r="FR103" s="44"/>
      <c r="FS103" s="44"/>
      <c r="FT103" s="44"/>
      <c r="FU103" s="44"/>
      <c r="FV103" s="44"/>
    </row>
    <row r="104" spans="1:178" s="4" customFormat="1" ht="45" hidden="1" x14ac:dyDescent="0.25">
      <c r="A104" s="16" t="s">
        <v>266</v>
      </c>
      <c r="B104" s="6"/>
      <c r="C104" s="110"/>
      <c r="D104" s="63"/>
      <c r="E104" s="63"/>
      <c r="F104" s="63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4"/>
      <c r="S104" s="44"/>
      <c r="T104" s="44"/>
      <c r="U104" s="44"/>
      <c r="V104" s="44"/>
      <c r="W104" s="44"/>
      <c r="X104" s="44"/>
      <c r="Y104" s="44"/>
      <c r="Z104" s="44"/>
      <c r="AA104" s="44"/>
      <c r="AB104" s="44"/>
      <c r="AC104" s="44"/>
      <c r="AD104" s="44"/>
      <c r="AE104" s="44"/>
      <c r="AF104" s="44"/>
      <c r="AG104" s="44"/>
      <c r="AH104" s="44"/>
      <c r="AI104" s="44"/>
      <c r="AJ104" s="44"/>
      <c r="AK104" s="44"/>
      <c r="AL104" s="44"/>
      <c r="AM104" s="44"/>
      <c r="AN104" s="44"/>
      <c r="AO104" s="44"/>
      <c r="AP104" s="44"/>
      <c r="AQ104" s="44"/>
      <c r="AR104" s="44"/>
      <c r="AS104" s="44"/>
      <c r="AT104" s="44"/>
      <c r="AU104" s="44"/>
      <c r="AV104" s="44"/>
      <c r="AW104" s="44"/>
      <c r="AX104" s="44"/>
      <c r="AY104" s="44"/>
      <c r="AZ104" s="44"/>
      <c r="BA104" s="44"/>
      <c r="BB104" s="44"/>
      <c r="BC104" s="44"/>
      <c r="BD104" s="44"/>
      <c r="BE104" s="44"/>
      <c r="BF104" s="44"/>
      <c r="BG104" s="44"/>
      <c r="BH104" s="44"/>
      <c r="BI104" s="44"/>
      <c r="BJ104" s="44"/>
      <c r="BK104" s="44"/>
      <c r="BL104" s="44"/>
      <c r="BM104" s="44"/>
      <c r="BN104" s="44"/>
      <c r="BO104" s="44"/>
      <c r="BP104" s="44"/>
      <c r="BQ104" s="44"/>
      <c r="BR104" s="44"/>
      <c r="BS104" s="44"/>
      <c r="BT104" s="44"/>
      <c r="BU104" s="44"/>
      <c r="BV104" s="44"/>
      <c r="BW104" s="44"/>
      <c r="BX104" s="44"/>
      <c r="BY104" s="44"/>
      <c r="BZ104" s="44"/>
      <c r="CA104" s="44"/>
      <c r="CB104" s="44"/>
      <c r="CC104" s="44"/>
      <c r="CD104" s="44"/>
      <c r="CE104" s="44"/>
      <c r="CF104" s="44"/>
      <c r="CG104" s="44"/>
      <c r="CH104" s="44"/>
      <c r="CI104" s="44"/>
      <c r="CJ104" s="44"/>
      <c r="CK104" s="44"/>
      <c r="CL104" s="44"/>
      <c r="CM104" s="44"/>
      <c r="CN104" s="44"/>
      <c r="CO104" s="44"/>
      <c r="CP104" s="44"/>
      <c r="CQ104" s="44"/>
      <c r="CR104" s="44"/>
      <c r="CS104" s="44"/>
      <c r="CT104" s="44"/>
      <c r="CU104" s="44"/>
      <c r="CV104" s="44"/>
      <c r="CW104" s="44"/>
      <c r="CX104" s="44"/>
      <c r="CY104" s="44"/>
      <c r="CZ104" s="44"/>
      <c r="DA104" s="44"/>
      <c r="DB104" s="44"/>
      <c r="DC104" s="44"/>
      <c r="DD104" s="44"/>
      <c r="DE104" s="44"/>
      <c r="DF104" s="44"/>
      <c r="DG104" s="44"/>
      <c r="DH104" s="44"/>
      <c r="DI104" s="44"/>
      <c r="DJ104" s="44"/>
      <c r="DK104" s="44"/>
      <c r="DL104" s="44"/>
      <c r="DM104" s="44"/>
      <c r="DN104" s="44"/>
      <c r="DO104" s="44"/>
      <c r="DP104" s="44"/>
      <c r="DQ104" s="44"/>
      <c r="DR104" s="44"/>
      <c r="DS104" s="44"/>
      <c r="DT104" s="44"/>
      <c r="DU104" s="44"/>
      <c r="DV104" s="44"/>
      <c r="DW104" s="44"/>
      <c r="DX104" s="44"/>
      <c r="DY104" s="44"/>
      <c r="DZ104" s="44"/>
      <c r="EA104" s="44"/>
      <c r="EB104" s="44"/>
      <c r="EC104" s="44"/>
      <c r="ED104" s="44"/>
      <c r="EE104" s="44"/>
      <c r="EF104" s="44"/>
      <c r="EG104" s="44"/>
      <c r="EH104" s="44"/>
      <c r="EI104" s="44"/>
      <c r="EJ104" s="44"/>
      <c r="EK104" s="44"/>
      <c r="EL104" s="44"/>
      <c r="EM104" s="44"/>
      <c r="EN104" s="44"/>
      <c r="EO104" s="44"/>
      <c r="EP104" s="44"/>
      <c r="EQ104" s="44"/>
      <c r="ER104" s="44"/>
      <c r="ES104" s="44"/>
      <c r="ET104" s="44"/>
      <c r="EU104" s="44"/>
      <c r="EV104" s="44"/>
      <c r="EW104" s="44"/>
      <c r="EX104" s="44"/>
      <c r="EY104" s="44"/>
      <c r="EZ104" s="44"/>
      <c r="FA104" s="44"/>
      <c r="FB104" s="44"/>
      <c r="FC104" s="44"/>
      <c r="FD104" s="44"/>
      <c r="FE104" s="44"/>
      <c r="FF104" s="44"/>
      <c r="FG104" s="44"/>
      <c r="FH104" s="44"/>
      <c r="FI104" s="44"/>
      <c r="FJ104" s="44"/>
      <c r="FK104" s="44"/>
      <c r="FL104" s="44"/>
      <c r="FM104" s="44"/>
      <c r="FN104" s="44"/>
      <c r="FO104" s="44"/>
      <c r="FP104" s="44"/>
      <c r="FQ104" s="44"/>
      <c r="FR104" s="44"/>
      <c r="FS104" s="44"/>
      <c r="FT104" s="44"/>
      <c r="FU104" s="44"/>
      <c r="FV104" s="44"/>
    </row>
    <row r="105" spans="1:178" s="4" customFormat="1" hidden="1" x14ac:dyDescent="0.25">
      <c r="A105" s="197" t="s">
        <v>263</v>
      </c>
      <c r="B105" s="6"/>
      <c r="C105" s="110"/>
      <c r="D105" s="63"/>
      <c r="E105" s="63"/>
      <c r="F105" s="63"/>
      <c r="G105" s="44"/>
      <c r="H105" s="44"/>
      <c r="I105" s="44"/>
      <c r="J105" s="44"/>
      <c r="K105" s="44"/>
      <c r="L105" s="44"/>
      <c r="M105" s="44"/>
      <c r="N105" s="44"/>
      <c r="O105" s="44"/>
      <c r="P105" s="44"/>
      <c r="Q105" s="44"/>
      <c r="R105" s="44"/>
      <c r="S105" s="44"/>
      <c r="T105" s="44"/>
      <c r="U105" s="44"/>
      <c r="V105" s="44"/>
      <c r="W105" s="44"/>
      <c r="X105" s="44"/>
      <c r="Y105" s="44"/>
      <c r="Z105" s="44"/>
      <c r="AA105" s="44"/>
      <c r="AB105" s="44"/>
      <c r="AC105" s="44"/>
      <c r="AD105" s="44"/>
      <c r="AE105" s="44"/>
      <c r="AF105" s="44"/>
      <c r="AG105" s="44"/>
      <c r="AH105" s="44"/>
      <c r="AI105" s="44"/>
      <c r="AJ105" s="44"/>
      <c r="AK105" s="44"/>
      <c r="AL105" s="44"/>
      <c r="AM105" s="44"/>
      <c r="AN105" s="44"/>
      <c r="AO105" s="44"/>
      <c r="AP105" s="44"/>
      <c r="AQ105" s="44"/>
      <c r="AR105" s="44"/>
      <c r="AS105" s="44"/>
      <c r="AT105" s="44"/>
      <c r="AU105" s="44"/>
      <c r="AV105" s="44"/>
      <c r="AW105" s="44"/>
      <c r="AX105" s="44"/>
      <c r="AY105" s="44"/>
      <c r="AZ105" s="44"/>
      <c r="BA105" s="44"/>
      <c r="BB105" s="44"/>
      <c r="BC105" s="44"/>
      <c r="BD105" s="44"/>
      <c r="BE105" s="44"/>
      <c r="BF105" s="44"/>
      <c r="BG105" s="44"/>
      <c r="BH105" s="44"/>
      <c r="BI105" s="44"/>
      <c r="BJ105" s="44"/>
      <c r="BK105" s="44"/>
      <c r="BL105" s="44"/>
      <c r="BM105" s="44"/>
      <c r="BN105" s="44"/>
      <c r="BO105" s="44"/>
      <c r="BP105" s="44"/>
      <c r="BQ105" s="44"/>
      <c r="BR105" s="44"/>
      <c r="BS105" s="44"/>
      <c r="BT105" s="44"/>
      <c r="BU105" s="44"/>
      <c r="BV105" s="44"/>
      <c r="BW105" s="44"/>
      <c r="BX105" s="44"/>
      <c r="BY105" s="44"/>
      <c r="BZ105" s="44"/>
      <c r="CA105" s="44"/>
      <c r="CB105" s="44"/>
      <c r="CC105" s="44"/>
      <c r="CD105" s="44"/>
      <c r="CE105" s="44"/>
      <c r="CF105" s="44"/>
      <c r="CG105" s="44"/>
      <c r="CH105" s="44"/>
      <c r="CI105" s="44"/>
      <c r="CJ105" s="44"/>
      <c r="CK105" s="44"/>
      <c r="CL105" s="44"/>
      <c r="CM105" s="44"/>
      <c r="CN105" s="44"/>
      <c r="CO105" s="44"/>
      <c r="CP105" s="44"/>
      <c r="CQ105" s="44"/>
      <c r="CR105" s="44"/>
      <c r="CS105" s="44"/>
      <c r="CT105" s="44"/>
      <c r="CU105" s="44"/>
      <c r="CV105" s="44"/>
      <c r="CW105" s="44"/>
      <c r="CX105" s="44"/>
      <c r="CY105" s="44"/>
      <c r="CZ105" s="44"/>
      <c r="DA105" s="44"/>
      <c r="DB105" s="44"/>
      <c r="DC105" s="44"/>
      <c r="DD105" s="44"/>
      <c r="DE105" s="44"/>
      <c r="DF105" s="44"/>
      <c r="DG105" s="44"/>
      <c r="DH105" s="44"/>
      <c r="DI105" s="44"/>
      <c r="DJ105" s="44"/>
      <c r="DK105" s="44"/>
      <c r="DL105" s="44"/>
      <c r="DM105" s="44"/>
      <c r="DN105" s="44"/>
      <c r="DO105" s="44"/>
      <c r="DP105" s="44"/>
      <c r="DQ105" s="44"/>
      <c r="DR105" s="44"/>
      <c r="DS105" s="44"/>
      <c r="DT105" s="44"/>
      <c r="DU105" s="44"/>
      <c r="DV105" s="44"/>
      <c r="DW105" s="44"/>
      <c r="DX105" s="44"/>
      <c r="DY105" s="44"/>
      <c r="DZ105" s="44"/>
      <c r="EA105" s="44"/>
      <c r="EB105" s="44"/>
      <c r="EC105" s="44"/>
      <c r="ED105" s="44"/>
      <c r="EE105" s="44"/>
      <c r="EF105" s="44"/>
      <c r="EG105" s="44"/>
      <c r="EH105" s="44"/>
      <c r="EI105" s="44"/>
      <c r="EJ105" s="44"/>
      <c r="EK105" s="44"/>
      <c r="EL105" s="44"/>
      <c r="EM105" s="44"/>
      <c r="EN105" s="44"/>
      <c r="EO105" s="44"/>
      <c r="EP105" s="44"/>
      <c r="EQ105" s="44"/>
      <c r="ER105" s="44"/>
      <c r="ES105" s="44"/>
      <c r="ET105" s="44"/>
      <c r="EU105" s="44"/>
      <c r="EV105" s="44"/>
      <c r="EW105" s="44"/>
      <c r="EX105" s="44"/>
      <c r="EY105" s="44"/>
      <c r="EZ105" s="44"/>
      <c r="FA105" s="44"/>
      <c r="FB105" s="44"/>
      <c r="FC105" s="44"/>
      <c r="FD105" s="44"/>
      <c r="FE105" s="44"/>
      <c r="FF105" s="44"/>
      <c r="FG105" s="44"/>
      <c r="FH105" s="44"/>
      <c r="FI105" s="44"/>
      <c r="FJ105" s="44"/>
      <c r="FK105" s="44"/>
      <c r="FL105" s="44"/>
      <c r="FM105" s="44"/>
      <c r="FN105" s="44"/>
      <c r="FO105" s="44"/>
      <c r="FP105" s="44"/>
      <c r="FQ105" s="44"/>
      <c r="FR105" s="44"/>
      <c r="FS105" s="44"/>
      <c r="FT105" s="44"/>
      <c r="FU105" s="44"/>
      <c r="FV105" s="44"/>
    </row>
    <row r="106" spans="1:178" s="4" customFormat="1" ht="30" hidden="1" x14ac:dyDescent="0.25">
      <c r="A106" s="16" t="s">
        <v>267</v>
      </c>
      <c r="B106" s="6"/>
      <c r="C106" s="110"/>
      <c r="D106" s="63"/>
      <c r="E106" s="63"/>
      <c r="F106" s="63"/>
      <c r="G106" s="44"/>
      <c r="H106" s="44"/>
      <c r="I106" s="44"/>
      <c r="J106" s="44"/>
      <c r="K106" s="44"/>
      <c r="L106" s="44"/>
      <c r="M106" s="44"/>
      <c r="N106" s="44"/>
      <c r="O106" s="44"/>
      <c r="P106" s="44"/>
      <c r="Q106" s="44"/>
      <c r="R106" s="44"/>
      <c r="S106" s="44"/>
      <c r="T106" s="44"/>
      <c r="U106" s="44"/>
      <c r="V106" s="44"/>
      <c r="W106" s="44"/>
      <c r="X106" s="44"/>
      <c r="Y106" s="44"/>
      <c r="Z106" s="44"/>
      <c r="AA106" s="44"/>
      <c r="AB106" s="44"/>
      <c r="AC106" s="44"/>
      <c r="AD106" s="44"/>
      <c r="AE106" s="44"/>
      <c r="AF106" s="44"/>
      <c r="AG106" s="44"/>
      <c r="AH106" s="44"/>
      <c r="AI106" s="44"/>
      <c r="AJ106" s="44"/>
      <c r="AK106" s="44"/>
      <c r="AL106" s="44"/>
      <c r="AM106" s="44"/>
      <c r="AN106" s="44"/>
      <c r="AO106" s="44"/>
      <c r="AP106" s="44"/>
      <c r="AQ106" s="44"/>
      <c r="AR106" s="44"/>
      <c r="AS106" s="44"/>
      <c r="AT106" s="44"/>
      <c r="AU106" s="44"/>
      <c r="AV106" s="44"/>
      <c r="AW106" s="44"/>
      <c r="AX106" s="44"/>
      <c r="AY106" s="44"/>
      <c r="AZ106" s="44"/>
      <c r="BA106" s="44"/>
      <c r="BB106" s="44"/>
      <c r="BC106" s="44"/>
      <c r="BD106" s="44"/>
      <c r="BE106" s="44"/>
      <c r="BF106" s="44"/>
      <c r="BG106" s="44"/>
      <c r="BH106" s="44"/>
      <c r="BI106" s="44"/>
      <c r="BJ106" s="44"/>
      <c r="BK106" s="44"/>
      <c r="BL106" s="44"/>
      <c r="BM106" s="44"/>
      <c r="BN106" s="44"/>
      <c r="BO106" s="44"/>
      <c r="BP106" s="44"/>
      <c r="BQ106" s="44"/>
      <c r="BR106" s="44"/>
      <c r="BS106" s="44"/>
      <c r="BT106" s="44"/>
      <c r="BU106" s="44"/>
      <c r="BV106" s="44"/>
      <c r="BW106" s="44"/>
      <c r="BX106" s="44"/>
      <c r="BY106" s="44"/>
      <c r="BZ106" s="44"/>
      <c r="CA106" s="44"/>
      <c r="CB106" s="44"/>
      <c r="CC106" s="44"/>
      <c r="CD106" s="44"/>
      <c r="CE106" s="44"/>
      <c r="CF106" s="44"/>
      <c r="CG106" s="44"/>
      <c r="CH106" s="44"/>
      <c r="CI106" s="44"/>
      <c r="CJ106" s="44"/>
      <c r="CK106" s="44"/>
      <c r="CL106" s="44"/>
      <c r="CM106" s="44"/>
      <c r="CN106" s="44"/>
      <c r="CO106" s="44"/>
      <c r="CP106" s="44"/>
      <c r="CQ106" s="44"/>
      <c r="CR106" s="44"/>
      <c r="CS106" s="44"/>
      <c r="CT106" s="44"/>
      <c r="CU106" s="44"/>
      <c r="CV106" s="44"/>
      <c r="CW106" s="44"/>
      <c r="CX106" s="44"/>
      <c r="CY106" s="44"/>
      <c r="CZ106" s="44"/>
      <c r="DA106" s="44"/>
      <c r="DB106" s="44"/>
      <c r="DC106" s="44"/>
      <c r="DD106" s="44"/>
      <c r="DE106" s="44"/>
      <c r="DF106" s="44"/>
      <c r="DG106" s="44"/>
      <c r="DH106" s="44"/>
      <c r="DI106" s="44"/>
      <c r="DJ106" s="44"/>
      <c r="DK106" s="44"/>
      <c r="DL106" s="44"/>
      <c r="DM106" s="44"/>
      <c r="DN106" s="44"/>
      <c r="DO106" s="44"/>
      <c r="DP106" s="44"/>
      <c r="DQ106" s="44"/>
      <c r="DR106" s="44"/>
      <c r="DS106" s="44"/>
      <c r="DT106" s="44"/>
      <c r="DU106" s="44"/>
      <c r="DV106" s="44"/>
      <c r="DW106" s="44"/>
      <c r="DX106" s="44"/>
      <c r="DY106" s="44"/>
      <c r="DZ106" s="44"/>
      <c r="EA106" s="44"/>
      <c r="EB106" s="44"/>
      <c r="EC106" s="44"/>
      <c r="ED106" s="44"/>
      <c r="EE106" s="44"/>
      <c r="EF106" s="44"/>
      <c r="EG106" s="44"/>
      <c r="EH106" s="44"/>
      <c r="EI106" s="44"/>
      <c r="EJ106" s="44"/>
      <c r="EK106" s="44"/>
      <c r="EL106" s="44"/>
      <c r="EM106" s="44"/>
      <c r="EN106" s="44"/>
      <c r="EO106" s="44"/>
      <c r="EP106" s="44"/>
      <c r="EQ106" s="44"/>
      <c r="ER106" s="44"/>
      <c r="ES106" s="44"/>
      <c r="ET106" s="44"/>
      <c r="EU106" s="44"/>
      <c r="EV106" s="44"/>
      <c r="EW106" s="44"/>
      <c r="EX106" s="44"/>
      <c r="EY106" s="44"/>
      <c r="EZ106" s="44"/>
      <c r="FA106" s="44"/>
      <c r="FB106" s="44"/>
      <c r="FC106" s="44"/>
      <c r="FD106" s="44"/>
      <c r="FE106" s="44"/>
      <c r="FF106" s="44"/>
      <c r="FG106" s="44"/>
      <c r="FH106" s="44"/>
      <c r="FI106" s="44"/>
      <c r="FJ106" s="44"/>
      <c r="FK106" s="44"/>
      <c r="FL106" s="44"/>
      <c r="FM106" s="44"/>
      <c r="FN106" s="44"/>
      <c r="FO106" s="44"/>
      <c r="FP106" s="44"/>
      <c r="FQ106" s="44"/>
      <c r="FR106" s="44"/>
      <c r="FS106" s="44"/>
      <c r="FT106" s="44"/>
      <c r="FU106" s="44"/>
      <c r="FV106" s="44"/>
    </row>
    <row r="107" spans="1:178" s="4" customFormat="1" hidden="1" x14ac:dyDescent="0.25">
      <c r="A107" s="197" t="s">
        <v>263</v>
      </c>
      <c r="B107" s="6"/>
      <c r="C107" s="110"/>
      <c r="D107" s="63"/>
      <c r="E107" s="63"/>
      <c r="F107" s="63"/>
      <c r="G107" s="44"/>
      <c r="H107" s="44"/>
      <c r="I107" s="44"/>
      <c r="J107" s="44"/>
      <c r="K107" s="44"/>
      <c r="L107" s="44"/>
      <c r="M107" s="44"/>
      <c r="N107" s="44"/>
      <c r="O107" s="44"/>
      <c r="P107" s="44"/>
      <c r="Q107" s="44"/>
      <c r="R107" s="44"/>
      <c r="S107" s="44"/>
      <c r="T107" s="44"/>
      <c r="U107" s="44"/>
      <c r="V107" s="44"/>
      <c r="W107" s="44"/>
      <c r="X107" s="44"/>
      <c r="Y107" s="44"/>
      <c r="Z107" s="44"/>
      <c r="AA107" s="44"/>
      <c r="AB107" s="44"/>
      <c r="AC107" s="44"/>
      <c r="AD107" s="44"/>
      <c r="AE107" s="44"/>
      <c r="AF107" s="44"/>
      <c r="AG107" s="44"/>
      <c r="AH107" s="44"/>
      <c r="AI107" s="44"/>
      <c r="AJ107" s="44"/>
      <c r="AK107" s="44"/>
      <c r="AL107" s="44"/>
      <c r="AM107" s="44"/>
      <c r="AN107" s="44"/>
      <c r="AO107" s="44"/>
      <c r="AP107" s="44"/>
      <c r="AQ107" s="44"/>
      <c r="AR107" s="44"/>
      <c r="AS107" s="44"/>
      <c r="AT107" s="44"/>
      <c r="AU107" s="44"/>
      <c r="AV107" s="44"/>
      <c r="AW107" s="44"/>
      <c r="AX107" s="44"/>
      <c r="AY107" s="44"/>
      <c r="AZ107" s="44"/>
      <c r="BA107" s="44"/>
      <c r="BB107" s="44"/>
      <c r="BC107" s="44"/>
      <c r="BD107" s="44"/>
      <c r="BE107" s="44"/>
      <c r="BF107" s="44"/>
      <c r="BG107" s="44"/>
      <c r="BH107" s="44"/>
      <c r="BI107" s="44"/>
      <c r="BJ107" s="44"/>
      <c r="BK107" s="44"/>
      <c r="BL107" s="44"/>
      <c r="BM107" s="44"/>
      <c r="BN107" s="44"/>
      <c r="BO107" s="44"/>
      <c r="BP107" s="44"/>
      <c r="BQ107" s="44"/>
      <c r="BR107" s="44"/>
      <c r="BS107" s="44"/>
      <c r="BT107" s="44"/>
      <c r="BU107" s="44"/>
      <c r="BV107" s="44"/>
      <c r="BW107" s="44"/>
      <c r="BX107" s="44"/>
      <c r="BY107" s="44"/>
      <c r="BZ107" s="44"/>
      <c r="CA107" s="44"/>
      <c r="CB107" s="44"/>
      <c r="CC107" s="44"/>
      <c r="CD107" s="44"/>
      <c r="CE107" s="44"/>
      <c r="CF107" s="44"/>
      <c r="CG107" s="44"/>
      <c r="CH107" s="44"/>
      <c r="CI107" s="44"/>
      <c r="CJ107" s="44"/>
      <c r="CK107" s="44"/>
      <c r="CL107" s="44"/>
      <c r="CM107" s="44"/>
      <c r="CN107" s="44"/>
      <c r="CO107" s="44"/>
      <c r="CP107" s="44"/>
      <c r="CQ107" s="44"/>
      <c r="CR107" s="44"/>
      <c r="CS107" s="44"/>
      <c r="CT107" s="44"/>
      <c r="CU107" s="44"/>
      <c r="CV107" s="44"/>
      <c r="CW107" s="44"/>
      <c r="CX107" s="44"/>
      <c r="CY107" s="44"/>
      <c r="CZ107" s="44"/>
      <c r="DA107" s="44"/>
      <c r="DB107" s="44"/>
      <c r="DC107" s="44"/>
      <c r="DD107" s="44"/>
      <c r="DE107" s="44"/>
      <c r="DF107" s="44"/>
      <c r="DG107" s="44"/>
      <c r="DH107" s="44"/>
      <c r="DI107" s="44"/>
      <c r="DJ107" s="44"/>
      <c r="DK107" s="44"/>
      <c r="DL107" s="44"/>
      <c r="DM107" s="44"/>
      <c r="DN107" s="44"/>
      <c r="DO107" s="44"/>
      <c r="DP107" s="44"/>
      <c r="DQ107" s="44"/>
      <c r="DR107" s="44"/>
      <c r="DS107" s="44"/>
      <c r="DT107" s="44"/>
      <c r="DU107" s="44"/>
      <c r="DV107" s="44"/>
      <c r="DW107" s="44"/>
      <c r="DX107" s="44"/>
      <c r="DY107" s="44"/>
      <c r="DZ107" s="44"/>
      <c r="EA107" s="44"/>
      <c r="EB107" s="44"/>
      <c r="EC107" s="44"/>
      <c r="ED107" s="44"/>
      <c r="EE107" s="44"/>
      <c r="EF107" s="44"/>
      <c r="EG107" s="44"/>
      <c r="EH107" s="44"/>
      <c r="EI107" s="44"/>
      <c r="EJ107" s="44"/>
      <c r="EK107" s="44"/>
      <c r="EL107" s="44"/>
      <c r="EM107" s="44"/>
      <c r="EN107" s="44"/>
      <c r="EO107" s="44"/>
      <c r="EP107" s="44"/>
      <c r="EQ107" s="44"/>
      <c r="ER107" s="44"/>
      <c r="ES107" s="44"/>
      <c r="ET107" s="44"/>
      <c r="EU107" s="44"/>
      <c r="EV107" s="44"/>
      <c r="EW107" s="44"/>
      <c r="EX107" s="44"/>
      <c r="EY107" s="44"/>
      <c r="EZ107" s="44"/>
      <c r="FA107" s="44"/>
      <c r="FB107" s="44"/>
      <c r="FC107" s="44"/>
      <c r="FD107" s="44"/>
      <c r="FE107" s="44"/>
      <c r="FF107" s="44"/>
      <c r="FG107" s="44"/>
      <c r="FH107" s="44"/>
      <c r="FI107" s="44"/>
      <c r="FJ107" s="44"/>
      <c r="FK107" s="44"/>
      <c r="FL107" s="44"/>
      <c r="FM107" s="44"/>
      <c r="FN107" s="44"/>
      <c r="FO107" s="44"/>
      <c r="FP107" s="44"/>
      <c r="FQ107" s="44"/>
      <c r="FR107" s="44"/>
      <c r="FS107" s="44"/>
      <c r="FT107" s="44"/>
      <c r="FU107" s="44"/>
      <c r="FV107" s="44"/>
    </row>
    <row r="108" spans="1:178" s="4" customFormat="1" ht="30" hidden="1" x14ac:dyDescent="0.25">
      <c r="A108" s="16" t="s">
        <v>233</v>
      </c>
      <c r="B108" s="6"/>
      <c r="C108" s="110"/>
      <c r="D108" s="63"/>
      <c r="E108" s="63"/>
      <c r="F108" s="63"/>
      <c r="G108" s="44"/>
      <c r="H108" s="44"/>
      <c r="I108" s="44"/>
      <c r="J108" s="44"/>
      <c r="K108" s="44"/>
      <c r="L108" s="44"/>
      <c r="M108" s="44"/>
      <c r="N108" s="44"/>
      <c r="O108" s="44"/>
      <c r="P108" s="44"/>
      <c r="Q108" s="44"/>
      <c r="R108" s="44"/>
      <c r="S108" s="44"/>
      <c r="T108" s="44"/>
      <c r="U108" s="44"/>
      <c r="V108" s="44"/>
      <c r="W108" s="44"/>
      <c r="X108" s="44"/>
      <c r="Y108" s="44"/>
      <c r="Z108" s="44"/>
      <c r="AA108" s="44"/>
      <c r="AB108" s="44"/>
      <c r="AC108" s="44"/>
      <c r="AD108" s="44"/>
      <c r="AE108" s="44"/>
      <c r="AF108" s="44"/>
      <c r="AG108" s="44"/>
      <c r="AH108" s="44"/>
      <c r="AI108" s="44"/>
      <c r="AJ108" s="44"/>
      <c r="AK108" s="44"/>
      <c r="AL108" s="44"/>
      <c r="AM108" s="44"/>
      <c r="AN108" s="44"/>
      <c r="AO108" s="44"/>
      <c r="AP108" s="44"/>
      <c r="AQ108" s="44"/>
      <c r="AR108" s="44"/>
      <c r="AS108" s="44"/>
      <c r="AT108" s="44"/>
      <c r="AU108" s="44"/>
      <c r="AV108" s="44"/>
      <c r="AW108" s="44"/>
      <c r="AX108" s="44"/>
      <c r="AY108" s="44"/>
      <c r="AZ108" s="44"/>
      <c r="BA108" s="44"/>
      <c r="BB108" s="44"/>
      <c r="BC108" s="44"/>
      <c r="BD108" s="44"/>
      <c r="BE108" s="44"/>
      <c r="BF108" s="44"/>
      <c r="BG108" s="44"/>
      <c r="BH108" s="44"/>
      <c r="BI108" s="44"/>
      <c r="BJ108" s="44"/>
      <c r="BK108" s="44"/>
      <c r="BL108" s="44"/>
      <c r="BM108" s="44"/>
      <c r="BN108" s="44"/>
      <c r="BO108" s="44"/>
      <c r="BP108" s="44"/>
      <c r="BQ108" s="44"/>
      <c r="BR108" s="44"/>
      <c r="BS108" s="44"/>
      <c r="BT108" s="44"/>
      <c r="BU108" s="44"/>
      <c r="BV108" s="44"/>
      <c r="BW108" s="44"/>
      <c r="BX108" s="44"/>
      <c r="BY108" s="44"/>
      <c r="BZ108" s="44"/>
      <c r="CA108" s="44"/>
      <c r="CB108" s="44"/>
      <c r="CC108" s="44"/>
      <c r="CD108" s="44"/>
      <c r="CE108" s="44"/>
      <c r="CF108" s="44"/>
      <c r="CG108" s="44"/>
      <c r="CH108" s="44"/>
      <c r="CI108" s="44"/>
      <c r="CJ108" s="44"/>
      <c r="CK108" s="44"/>
      <c r="CL108" s="44"/>
      <c r="CM108" s="44"/>
      <c r="CN108" s="44"/>
      <c r="CO108" s="44"/>
      <c r="CP108" s="44"/>
      <c r="CQ108" s="44"/>
      <c r="CR108" s="44"/>
      <c r="CS108" s="44"/>
      <c r="CT108" s="44"/>
      <c r="CU108" s="44"/>
      <c r="CV108" s="44"/>
      <c r="CW108" s="44"/>
      <c r="CX108" s="44"/>
      <c r="CY108" s="44"/>
      <c r="CZ108" s="44"/>
      <c r="DA108" s="44"/>
      <c r="DB108" s="44"/>
      <c r="DC108" s="44"/>
      <c r="DD108" s="44"/>
      <c r="DE108" s="44"/>
      <c r="DF108" s="44"/>
      <c r="DG108" s="44"/>
      <c r="DH108" s="44"/>
      <c r="DI108" s="44"/>
      <c r="DJ108" s="44"/>
      <c r="DK108" s="44"/>
      <c r="DL108" s="44"/>
      <c r="DM108" s="44"/>
      <c r="DN108" s="44"/>
      <c r="DO108" s="44"/>
      <c r="DP108" s="44"/>
      <c r="DQ108" s="44"/>
      <c r="DR108" s="44"/>
      <c r="DS108" s="44"/>
      <c r="DT108" s="44"/>
      <c r="DU108" s="44"/>
      <c r="DV108" s="44"/>
      <c r="DW108" s="44"/>
      <c r="DX108" s="44"/>
      <c r="DY108" s="44"/>
      <c r="DZ108" s="44"/>
      <c r="EA108" s="44"/>
      <c r="EB108" s="44"/>
      <c r="EC108" s="44"/>
      <c r="ED108" s="44"/>
      <c r="EE108" s="44"/>
      <c r="EF108" s="44"/>
      <c r="EG108" s="44"/>
      <c r="EH108" s="44"/>
      <c r="EI108" s="44"/>
      <c r="EJ108" s="44"/>
      <c r="EK108" s="44"/>
      <c r="EL108" s="44"/>
      <c r="EM108" s="44"/>
      <c r="EN108" s="44"/>
      <c r="EO108" s="44"/>
      <c r="EP108" s="44"/>
      <c r="EQ108" s="44"/>
      <c r="ER108" s="44"/>
      <c r="ES108" s="44"/>
      <c r="ET108" s="44"/>
      <c r="EU108" s="44"/>
      <c r="EV108" s="44"/>
      <c r="EW108" s="44"/>
      <c r="EX108" s="44"/>
      <c r="EY108" s="44"/>
      <c r="EZ108" s="44"/>
      <c r="FA108" s="44"/>
      <c r="FB108" s="44"/>
      <c r="FC108" s="44"/>
      <c r="FD108" s="44"/>
      <c r="FE108" s="44"/>
      <c r="FF108" s="44"/>
      <c r="FG108" s="44"/>
      <c r="FH108" s="44"/>
      <c r="FI108" s="44"/>
      <c r="FJ108" s="44"/>
      <c r="FK108" s="44"/>
      <c r="FL108" s="44"/>
      <c r="FM108" s="44"/>
      <c r="FN108" s="44"/>
      <c r="FO108" s="44"/>
      <c r="FP108" s="44"/>
      <c r="FQ108" s="44"/>
      <c r="FR108" s="44"/>
      <c r="FS108" s="44"/>
      <c r="FT108" s="44"/>
      <c r="FU108" s="44"/>
      <c r="FV108" s="44"/>
    </row>
    <row r="109" spans="1:178" s="4" customFormat="1" ht="30" hidden="1" x14ac:dyDescent="0.25">
      <c r="A109" s="16" t="s">
        <v>234</v>
      </c>
      <c r="B109" s="6"/>
      <c r="C109" s="110"/>
      <c r="D109" s="63"/>
      <c r="E109" s="63"/>
      <c r="F109" s="63"/>
      <c r="G109" s="44"/>
      <c r="H109" s="44"/>
      <c r="I109" s="44"/>
      <c r="J109" s="44"/>
      <c r="K109" s="44"/>
      <c r="L109" s="44"/>
      <c r="M109" s="44"/>
      <c r="N109" s="44"/>
      <c r="O109" s="44"/>
      <c r="P109" s="44"/>
      <c r="Q109" s="44"/>
      <c r="R109" s="44"/>
      <c r="S109" s="44"/>
      <c r="T109" s="44"/>
      <c r="U109" s="44"/>
      <c r="V109" s="44"/>
      <c r="W109" s="44"/>
      <c r="X109" s="44"/>
      <c r="Y109" s="44"/>
      <c r="Z109" s="44"/>
      <c r="AA109" s="44"/>
      <c r="AB109" s="44"/>
      <c r="AC109" s="44"/>
      <c r="AD109" s="44"/>
      <c r="AE109" s="44"/>
      <c r="AF109" s="44"/>
      <c r="AG109" s="44"/>
      <c r="AH109" s="44"/>
      <c r="AI109" s="44"/>
      <c r="AJ109" s="44"/>
      <c r="AK109" s="44"/>
      <c r="AL109" s="44"/>
      <c r="AM109" s="44"/>
      <c r="AN109" s="44"/>
      <c r="AO109" s="44"/>
      <c r="AP109" s="44"/>
      <c r="AQ109" s="44"/>
      <c r="AR109" s="44"/>
      <c r="AS109" s="44"/>
      <c r="AT109" s="44"/>
      <c r="AU109" s="44"/>
      <c r="AV109" s="44"/>
      <c r="AW109" s="44"/>
      <c r="AX109" s="44"/>
      <c r="AY109" s="44"/>
      <c r="AZ109" s="44"/>
      <c r="BA109" s="44"/>
      <c r="BB109" s="44"/>
      <c r="BC109" s="44"/>
      <c r="BD109" s="44"/>
      <c r="BE109" s="44"/>
      <c r="BF109" s="44"/>
      <c r="BG109" s="44"/>
      <c r="BH109" s="44"/>
      <c r="BI109" s="44"/>
      <c r="BJ109" s="44"/>
      <c r="BK109" s="44"/>
      <c r="BL109" s="44"/>
      <c r="BM109" s="44"/>
      <c r="BN109" s="44"/>
      <c r="BO109" s="44"/>
      <c r="BP109" s="44"/>
      <c r="BQ109" s="44"/>
      <c r="BR109" s="44"/>
      <c r="BS109" s="44"/>
      <c r="BT109" s="44"/>
      <c r="BU109" s="44"/>
      <c r="BV109" s="44"/>
      <c r="BW109" s="44"/>
      <c r="BX109" s="44"/>
      <c r="BY109" s="44"/>
      <c r="BZ109" s="44"/>
      <c r="CA109" s="44"/>
      <c r="CB109" s="44"/>
      <c r="CC109" s="44"/>
      <c r="CD109" s="44"/>
      <c r="CE109" s="44"/>
      <c r="CF109" s="44"/>
      <c r="CG109" s="44"/>
      <c r="CH109" s="44"/>
      <c r="CI109" s="44"/>
      <c r="CJ109" s="44"/>
      <c r="CK109" s="44"/>
      <c r="CL109" s="44"/>
      <c r="CM109" s="44"/>
      <c r="CN109" s="44"/>
      <c r="CO109" s="44"/>
      <c r="CP109" s="44"/>
      <c r="CQ109" s="44"/>
      <c r="CR109" s="44"/>
      <c r="CS109" s="44"/>
      <c r="CT109" s="44"/>
      <c r="CU109" s="44"/>
      <c r="CV109" s="44"/>
      <c r="CW109" s="44"/>
      <c r="CX109" s="44"/>
      <c r="CY109" s="44"/>
      <c r="CZ109" s="44"/>
      <c r="DA109" s="44"/>
      <c r="DB109" s="44"/>
      <c r="DC109" s="44"/>
      <c r="DD109" s="44"/>
      <c r="DE109" s="44"/>
      <c r="DF109" s="44"/>
      <c r="DG109" s="44"/>
      <c r="DH109" s="44"/>
      <c r="DI109" s="44"/>
      <c r="DJ109" s="44"/>
      <c r="DK109" s="44"/>
      <c r="DL109" s="44"/>
      <c r="DM109" s="44"/>
      <c r="DN109" s="44"/>
      <c r="DO109" s="44"/>
      <c r="DP109" s="44"/>
      <c r="DQ109" s="44"/>
      <c r="DR109" s="44"/>
      <c r="DS109" s="44"/>
      <c r="DT109" s="44"/>
      <c r="DU109" s="44"/>
      <c r="DV109" s="44"/>
      <c r="DW109" s="44"/>
      <c r="DX109" s="44"/>
      <c r="DY109" s="44"/>
      <c r="DZ109" s="44"/>
      <c r="EA109" s="44"/>
      <c r="EB109" s="44"/>
      <c r="EC109" s="44"/>
      <c r="ED109" s="44"/>
      <c r="EE109" s="44"/>
      <c r="EF109" s="44"/>
      <c r="EG109" s="44"/>
      <c r="EH109" s="44"/>
      <c r="EI109" s="44"/>
      <c r="EJ109" s="44"/>
      <c r="EK109" s="44"/>
      <c r="EL109" s="44"/>
      <c r="EM109" s="44"/>
      <c r="EN109" s="44"/>
      <c r="EO109" s="44"/>
      <c r="EP109" s="44"/>
      <c r="EQ109" s="44"/>
      <c r="ER109" s="44"/>
      <c r="ES109" s="44"/>
      <c r="ET109" s="44"/>
      <c r="EU109" s="44"/>
      <c r="EV109" s="44"/>
      <c r="EW109" s="44"/>
      <c r="EX109" s="44"/>
      <c r="EY109" s="44"/>
      <c r="EZ109" s="44"/>
      <c r="FA109" s="44"/>
      <c r="FB109" s="44"/>
      <c r="FC109" s="44"/>
      <c r="FD109" s="44"/>
      <c r="FE109" s="44"/>
      <c r="FF109" s="44"/>
      <c r="FG109" s="44"/>
      <c r="FH109" s="44"/>
      <c r="FI109" s="44"/>
      <c r="FJ109" s="44"/>
      <c r="FK109" s="44"/>
      <c r="FL109" s="44"/>
      <c r="FM109" s="44"/>
      <c r="FN109" s="44"/>
      <c r="FO109" s="44"/>
      <c r="FP109" s="44"/>
      <c r="FQ109" s="44"/>
      <c r="FR109" s="44"/>
      <c r="FS109" s="44"/>
      <c r="FT109" s="44"/>
      <c r="FU109" s="44"/>
      <c r="FV109" s="44"/>
    </row>
    <row r="110" spans="1:178" s="4" customFormat="1" hidden="1" x14ac:dyDescent="0.25">
      <c r="A110" s="16" t="s">
        <v>235</v>
      </c>
      <c r="B110" s="6"/>
      <c r="C110" s="110"/>
      <c r="D110" s="63"/>
      <c r="E110" s="63"/>
      <c r="F110" s="63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4"/>
      <c r="S110" s="44"/>
      <c r="T110" s="44"/>
      <c r="U110" s="44"/>
      <c r="V110" s="44"/>
      <c r="W110" s="44"/>
      <c r="X110" s="44"/>
      <c r="Y110" s="44"/>
      <c r="Z110" s="44"/>
      <c r="AA110" s="44"/>
      <c r="AB110" s="44"/>
      <c r="AC110" s="44"/>
      <c r="AD110" s="44"/>
      <c r="AE110" s="44"/>
      <c r="AF110" s="44"/>
      <c r="AG110" s="44"/>
      <c r="AH110" s="44"/>
      <c r="AI110" s="44"/>
      <c r="AJ110" s="44"/>
      <c r="AK110" s="44"/>
      <c r="AL110" s="44"/>
      <c r="AM110" s="44"/>
      <c r="AN110" s="44"/>
      <c r="AO110" s="44"/>
      <c r="AP110" s="44"/>
      <c r="AQ110" s="44"/>
      <c r="AR110" s="44"/>
      <c r="AS110" s="44"/>
      <c r="AT110" s="44"/>
      <c r="AU110" s="44"/>
      <c r="AV110" s="44"/>
      <c r="AW110" s="44"/>
      <c r="AX110" s="44"/>
      <c r="AY110" s="44"/>
      <c r="AZ110" s="44"/>
      <c r="BA110" s="44"/>
      <c r="BB110" s="44"/>
      <c r="BC110" s="44"/>
      <c r="BD110" s="44"/>
      <c r="BE110" s="44"/>
      <c r="BF110" s="44"/>
      <c r="BG110" s="44"/>
      <c r="BH110" s="44"/>
      <c r="BI110" s="44"/>
      <c r="BJ110" s="44"/>
      <c r="BK110" s="44"/>
      <c r="BL110" s="44"/>
      <c r="BM110" s="44"/>
      <c r="BN110" s="44"/>
      <c r="BO110" s="44"/>
      <c r="BP110" s="44"/>
      <c r="BQ110" s="44"/>
      <c r="BR110" s="44"/>
      <c r="BS110" s="44"/>
      <c r="BT110" s="44"/>
      <c r="BU110" s="44"/>
      <c r="BV110" s="44"/>
      <c r="BW110" s="44"/>
      <c r="BX110" s="44"/>
      <c r="BY110" s="44"/>
      <c r="BZ110" s="44"/>
      <c r="CA110" s="44"/>
      <c r="CB110" s="44"/>
      <c r="CC110" s="44"/>
      <c r="CD110" s="44"/>
      <c r="CE110" s="44"/>
      <c r="CF110" s="44"/>
      <c r="CG110" s="44"/>
      <c r="CH110" s="44"/>
      <c r="CI110" s="44"/>
      <c r="CJ110" s="44"/>
      <c r="CK110" s="44"/>
      <c r="CL110" s="44"/>
      <c r="CM110" s="44"/>
      <c r="CN110" s="44"/>
      <c r="CO110" s="44"/>
      <c r="CP110" s="44"/>
      <c r="CQ110" s="44"/>
      <c r="CR110" s="44"/>
      <c r="CS110" s="44"/>
      <c r="CT110" s="44"/>
      <c r="CU110" s="44"/>
      <c r="CV110" s="44"/>
      <c r="CW110" s="44"/>
      <c r="CX110" s="44"/>
      <c r="CY110" s="44"/>
      <c r="CZ110" s="44"/>
      <c r="DA110" s="44"/>
      <c r="DB110" s="44"/>
      <c r="DC110" s="44"/>
      <c r="DD110" s="44"/>
      <c r="DE110" s="44"/>
      <c r="DF110" s="44"/>
      <c r="DG110" s="44"/>
      <c r="DH110" s="44"/>
      <c r="DI110" s="44"/>
      <c r="DJ110" s="44"/>
      <c r="DK110" s="44"/>
      <c r="DL110" s="44"/>
      <c r="DM110" s="44"/>
      <c r="DN110" s="44"/>
      <c r="DO110" s="44"/>
      <c r="DP110" s="44"/>
      <c r="DQ110" s="44"/>
      <c r="DR110" s="44"/>
      <c r="DS110" s="44"/>
      <c r="DT110" s="44"/>
      <c r="DU110" s="44"/>
      <c r="DV110" s="44"/>
      <c r="DW110" s="44"/>
      <c r="DX110" s="44"/>
      <c r="DY110" s="44"/>
      <c r="DZ110" s="44"/>
      <c r="EA110" s="44"/>
      <c r="EB110" s="44"/>
      <c r="EC110" s="44"/>
      <c r="ED110" s="44"/>
      <c r="EE110" s="44"/>
      <c r="EF110" s="44"/>
      <c r="EG110" s="44"/>
      <c r="EH110" s="44"/>
      <c r="EI110" s="44"/>
      <c r="EJ110" s="44"/>
      <c r="EK110" s="44"/>
      <c r="EL110" s="44"/>
      <c r="EM110" s="44"/>
      <c r="EN110" s="44"/>
      <c r="EO110" s="44"/>
      <c r="EP110" s="44"/>
      <c r="EQ110" s="44"/>
      <c r="ER110" s="44"/>
      <c r="ES110" s="44"/>
      <c r="ET110" s="44"/>
      <c r="EU110" s="44"/>
      <c r="EV110" s="44"/>
      <c r="EW110" s="44"/>
      <c r="EX110" s="44"/>
      <c r="EY110" s="44"/>
      <c r="EZ110" s="44"/>
      <c r="FA110" s="44"/>
      <c r="FB110" s="44"/>
      <c r="FC110" s="44"/>
      <c r="FD110" s="44"/>
      <c r="FE110" s="44"/>
      <c r="FF110" s="44"/>
      <c r="FG110" s="44"/>
      <c r="FH110" s="44"/>
      <c r="FI110" s="44"/>
      <c r="FJ110" s="44"/>
      <c r="FK110" s="44"/>
      <c r="FL110" s="44"/>
      <c r="FM110" s="44"/>
      <c r="FN110" s="44"/>
      <c r="FO110" s="44"/>
      <c r="FP110" s="44"/>
      <c r="FQ110" s="44"/>
      <c r="FR110" s="44"/>
      <c r="FS110" s="44"/>
      <c r="FT110" s="44"/>
      <c r="FU110" s="44"/>
      <c r="FV110" s="44"/>
    </row>
    <row r="111" spans="1:178" s="4" customFormat="1" hidden="1" x14ac:dyDescent="0.25">
      <c r="A111" s="16" t="s">
        <v>236</v>
      </c>
      <c r="B111" s="6"/>
      <c r="C111" s="93"/>
      <c r="D111" s="63"/>
      <c r="E111" s="63"/>
      <c r="F111" s="63"/>
      <c r="G111" s="44"/>
      <c r="H111" s="44"/>
      <c r="I111" s="44"/>
      <c r="J111" s="44"/>
      <c r="K111" s="44"/>
      <c r="L111" s="44"/>
      <c r="M111" s="44"/>
      <c r="N111" s="44"/>
      <c r="O111" s="44"/>
      <c r="P111" s="44"/>
      <c r="Q111" s="44"/>
      <c r="R111" s="44"/>
      <c r="S111" s="44"/>
      <c r="T111" s="44"/>
      <c r="U111" s="44"/>
      <c r="V111" s="44"/>
      <c r="W111" s="44"/>
      <c r="X111" s="44"/>
      <c r="Y111" s="44"/>
      <c r="Z111" s="44"/>
      <c r="AA111" s="44"/>
      <c r="AB111" s="44"/>
      <c r="AC111" s="44"/>
      <c r="AD111" s="44"/>
      <c r="AE111" s="44"/>
      <c r="AF111" s="44"/>
      <c r="AG111" s="44"/>
      <c r="AH111" s="44"/>
      <c r="AI111" s="44"/>
      <c r="AJ111" s="44"/>
      <c r="AK111" s="44"/>
      <c r="AL111" s="44"/>
      <c r="AM111" s="44"/>
      <c r="AN111" s="44"/>
      <c r="AO111" s="44"/>
      <c r="AP111" s="44"/>
      <c r="AQ111" s="44"/>
      <c r="AR111" s="44"/>
      <c r="AS111" s="44"/>
      <c r="AT111" s="44"/>
      <c r="AU111" s="44"/>
      <c r="AV111" s="44"/>
      <c r="AW111" s="44"/>
      <c r="AX111" s="44"/>
      <c r="AY111" s="44"/>
      <c r="AZ111" s="44"/>
      <c r="BA111" s="44"/>
      <c r="BB111" s="44"/>
      <c r="BC111" s="44"/>
      <c r="BD111" s="44"/>
      <c r="BE111" s="44"/>
      <c r="BF111" s="44"/>
      <c r="BG111" s="44"/>
      <c r="BH111" s="44"/>
      <c r="BI111" s="44"/>
      <c r="BJ111" s="44"/>
      <c r="BK111" s="44"/>
      <c r="BL111" s="44"/>
      <c r="BM111" s="44"/>
      <c r="BN111" s="44"/>
      <c r="BO111" s="44"/>
      <c r="BP111" s="44"/>
      <c r="BQ111" s="44"/>
      <c r="BR111" s="44"/>
      <c r="BS111" s="44"/>
      <c r="BT111" s="44"/>
      <c r="BU111" s="44"/>
      <c r="BV111" s="44"/>
      <c r="BW111" s="44"/>
      <c r="BX111" s="44"/>
      <c r="BY111" s="44"/>
      <c r="BZ111" s="44"/>
      <c r="CA111" s="44"/>
      <c r="CB111" s="44"/>
      <c r="CC111" s="44"/>
      <c r="CD111" s="44"/>
      <c r="CE111" s="44"/>
      <c r="CF111" s="44"/>
      <c r="CG111" s="44"/>
      <c r="CH111" s="44"/>
      <c r="CI111" s="44"/>
      <c r="CJ111" s="44"/>
      <c r="CK111" s="44"/>
      <c r="CL111" s="44"/>
      <c r="CM111" s="44"/>
      <c r="CN111" s="44"/>
      <c r="CO111" s="44"/>
      <c r="CP111" s="44"/>
      <c r="CQ111" s="44"/>
      <c r="CR111" s="44"/>
      <c r="CS111" s="44"/>
      <c r="CT111" s="44"/>
      <c r="CU111" s="44"/>
      <c r="CV111" s="44"/>
      <c r="CW111" s="44"/>
      <c r="CX111" s="44"/>
      <c r="CY111" s="44"/>
      <c r="CZ111" s="44"/>
      <c r="DA111" s="44"/>
      <c r="DB111" s="44"/>
      <c r="DC111" s="44"/>
      <c r="DD111" s="44"/>
      <c r="DE111" s="44"/>
      <c r="DF111" s="44"/>
      <c r="DG111" s="44"/>
      <c r="DH111" s="44"/>
      <c r="DI111" s="44"/>
      <c r="DJ111" s="44"/>
      <c r="DK111" s="44"/>
      <c r="DL111" s="44"/>
      <c r="DM111" s="44"/>
      <c r="DN111" s="44"/>
      <c r="DO111" s="44"/>
      <c r="DP111" s="44"/>
      <c r="DQ111" s="44"/>
      <c r="DR111" s="44"/>
      <c r="DS111" s="44"/>
      <c r="DT111" s="44"/>
      <c r="DU111" s="44"/>
      <c r="DV111" s="44"/>
      <c r="DW111" s="44"/>
      <c r="DX111" s="44"/>
      <c r="DY111" s="44"/>
      <c r="DZ111" s="44"/>
      <c r="EA111" s="44"/>
      <c r="EB111" s="44"/>
      <c r="EC111" s="44"/>
      <c r="ED111" s="44"/>
      <c r="EE111" s="44"/>
      <c r="EF111" s="44"/>
      <c r="EG111" s="44"/>
      <c r="EH111" s="44"/>
      <c r="EI111" s="44"/>
      <c r="EJ111" s="44"/>
      <c r="EK111" s="44"/>
      <c r="EL111" s="44"/>
      <c r="EM111" s="44"/>
      <c r="EN111" s="44"/>
      <c r="EO111" s="44"/>
      <c r="EP111" s="44"/>
      <c r="EQ111" s="44"/>
      <c r="ER111" s="44"/>
      <c r="ES111" s="44"/>
      <c r="ET111" s="44"/>
      <c r="EU111" s="44"/>
      <c r="EV111" s="44"/>
      <c r="EW111" s="44"/>
      <c r="EX111" s="44"/>
      <c r="EY111" s="44"/>
      <c r="EZ111" s="44"/>
      <c r="FA111" s="44"/>
      <c r="FB111" s="44"/>
      <c r="FC111" s="44"/>
      <c r="FD111" s="44"/>
      <c r="FE111" s="44"/>
      <c r="FF111" s="44"/>
      <c r="FG111" s="44"/>
      <c r="FH111" s="44"/>
      <c r="FI111" s="44"/>
      <c r="FJ111" s="44"/>
      <c r="FK111" s="44"/>
      <c r="FL111" s="44"/>
      <c r="FM111" s="44"/>
      <c r="FN111" s="44"/>
      <c r="FO111" s="44"/>
      <c r="FP111" s="44"/>
      <c r="FQ111" s="44"/>
      <c r="FR111" s="44"/>
      <c r="FS111" s="44"/>
      <c r="FT111" s="44"/>
      <c r="FU111" s="44"/>
      <c r="FV111" s="44"/>
    </row>
    <row r="112" spans="1:178" s="4" customFormat="1" hidden="1" x14ac:dyDescent="0.25">
      <c r="A112" s="16" t="s">
        <v>271</v>
      </c>
      <c r="B112" s="6"/>
      <c r="C112" s="93">
        <f>C113/3.8</f>
        <v>1056.0526315789475</v>
      </c>
      <c r="D112" s="63"/>
      <c r="E112" s="63"/>
      <c r="F112" s="63"/>
      <c r="G112" s="44"/>
      <c r="H112" s="44"/>
      <c r="I112" s="44"/>
      <c r="J112" s="44"/>
      <c r="K112" s="44"/>
      <c r="L112" s="44"/>
      <c r="M112" s="44"/>
      <c r="N112" s="44"/>
      <c r="O112" s="44"/>
      <c r="P112" s="44"/>
      <c r="Q112" s="44"/>
      <c r="R112" s="44"/>
      <c r="S112" s="44"/>
      <c r="T112" s="44"/>
      <c r="U112" s="44"/>
      <c r="V112" s="44"/>
      <c r="W112" s="44"/>
      <c r="X112" s="44"/>
      <c r="Y112" s="44"/>
      <c r="Z112" s="44"/>
      <c r="AA112" s="44"/>
      <c r="AB112" s="44"/>
      <c r="AC112" s="44"/>
      <c r="AD112" s="44"/>
      <c r="AE112" s="44"/>
      <c r="AF112" s="44"/>
      <c r="AG112" s="44"/>
      <c r="AH112" s="44"/>
      <c r="AI112" s="44"/>
      <c r="AJ112" s="44"/>
      <c r="AK112" s="44"/>
      <c r="AL112" s="44"/>
      <c r="AM112" s="44"/>
      <c r="AN112" s="44"/>
      <c r="AO112" s="44"/>
      <c r="AP112" s="44"/>
      <c r="AQ112" s="44"/>
      <c r="AR112" s="44"/>
      <c r="AS112" s="44"/>
      <c r="AT112" s="44"/>
      <c r="AU112" s="44"/>
      <c r="AV112" s="44"/>
      <c r="AW112" s="44"/>
      <c r="AX112" s="44"/>
      <c r="AY112" s="44"/>
      <c r="AZ112" s="44"/>
      <c r="BA112" s="44"/>
      <c r="BB112" s="44"/>
      <c r="BC112" s="44"/>
      <c r="BD112" s="44"/>
      <c r="BE112" s="44"/>
      <c r="BF112" s="44"/>
      <c r="BG112" s="44"/>
      <c r="BH112" s="44"/>
      <c r="BI112" s="44"/>
      <c r="BJ112" s="44"/>
      <c r="BK112" s="44"/>
      <c r="BL112" s="44"/>
      <c r="BM112" s="44"/>
      <c r="BN112" s="44"/>
      <c r="BO112" s="44"/>
      <c r="BP112" s="44"/>
      <c r="BQ112" s="44"/>
      <c r="BR112" s="44"/>
      <c r="BS112" s="44"/>
      <c r="BT112" s="44"/>
      <c r="BU112" s="44"/>
      <c r="BV112" s="44"/>
      <c r="BW112" s="44"/>
      <c r="BX112" s="44"/>
      <c r="BY112" s="44"/>
      <c r="BZ112" s="44"/>
      <c r="CA112" s="44"/>
      <c r="CB112" s="44"/>
      <c r="CC112" s="44"/>
      <c r="CD112" s="44"/>
      <c r="CE112" s="44"/>
      <c r="CF112" s="44"/>
      <c r="CG112" s="44"/>
      <c r="CH112" s="44"/>
      <c r="CI112" s="44"/>
      <c r="CJ112" s="44"/>
      <c r="CK112" s="44"/>
      <c r="CL112" s="44"/>
      <c r="CM112" s="44"/>
      <c r="CN112" s="44"/>
      <c r="CO112" s="44"/>
      <c r="CP112" s="44"/>
      <c r="CQ112" s="44"/>
      <c r="CR112" s="44"/>
      <c r="CS112" s="44"/>
      <c r="CT112" s="44"/>
      <c r="CU112" s="44"/>
      <c r="CV112" s="44"/>
      <c r="CW112" s="44"/>
      <c r="CX112" s="44"/>
      <c r="CY112" s="44"/>
      <c r="CZ112" s="44"/>
      <c r="DA112" s="44"/>
      <c r="DB112" s="44"/>
      <c r="DC112" s="44"/>
      <c r="DD112" s="44"/>
      <c r="DE112" s="44"/>
      <c r="DF112" s="44"/>
      <c r="DG112" s="44"/>
      <c r="DH112" s="44"/>
      <c r="DI112" s="44"/>
      <c r="DJ112" s="44"/>
      <c r="DK112" s="44"/>
      <c r="DL112" s="44"/>
      <c r="DM112" s="44"/>
      <c r="DN112" s="44"/>
      <c r="DO112" s="44"/>
      <c r="DP112" s="44"/>
      <c r="DQ112" s="44"/>
      <c r="DR112" s="44"/>
      <c r="DS112" s="44"/>
      <c r="DT112" s="44"/>
      <c r="DU112" s="44"/>
      <c r="DV112" s="44"/>
      <c r="DW112" s="44"/>
      <c r="DX112" s="44"/>
      <c r="DY112" s="44"/>
      <c r="DZ112" s="44"/>
      <c r="EA112" s="44"/>
      <c r="EB112" s="44"/>
      <c r="EC112" s="44"/>
      <c r="ED112" s="44"/>
      <c r="EE112" s="44"/>
      <c r="EF112" s="44"/>
      <c r="EG112" s="44"/>
      <c r="EH112" s="44"/>
      <c r="EI112" s="44"/>
      <c r="EJ112" s="44"/>
      <c r="EK112" s="44"/>
      <c r="EL112" s="44"/>
      <c r="EM112" s="44"/>
      <c r="EN112" s="44"/>
      <c r="EO112" s="44"/>
      <c r="EP112" s="44"/>
      <c r="EQ112" s="44"/>
      <c r="ER112" s="44"/>
      <c r="ES112" s="44"/>
      <c r="ET112" s="44"/>
      <c r="EU112" s="44"/>
      <c r="EV112" s="44"/>
      <c r="EW112" s="44"/>
      <c r="EX112" s="44"/>
      <c r="EY112" s="44"/>
      <c r="EZ112" s="44"/>
      <c r="FA112" s="44"/>
      <c r="FB112" s="44"/>
      <c r="FC112" s="44"/>
      <c r="FD112" s="44"/>
      <c r="FE112" s="44"/>
      <c r="FF112" s="44"/>
      <c r="FG112" s="44"/>
      <c r="FH112" s="44"/>
      <c r="FI112" s="44"/>
      <c r="FJ112" s="44"/>
      <c r="FK112" s="44"/>
      <c r="FL112" s="44"/>
      <c r="FM112" s="44"/>
      <c r="FN112" s="44"/>
      <c r="FO112" s="44"/>
      <c r="FP112" s="44"/>
      <c r="FQ112" s="44"/>
      <c r="FR112" s="44"/>
      <c r="FS112" s="44"/>
      <c r="FT112" s="44"/>
      <c r="FU112" s="44"/>
      <c r="FV112" s="44"/>
    </row>
    <row r="113" spans="1:178" s="4" customFormat="1" hidden="1" x14ac:dyDescent="0.25">
      <c r="A113" s="152" t="s">
        <v>282</v>
      </c>
      <c r="B113" s="6"/>
      <c r="C113" s="93">
        <v>4013</v>
      </c>
      <c r="D113" s="63"/>
      <c r="E113" s="63"/>
      <c r="F113" s="63"/>
      <c r="G113" s="44"/>
      <c r="H113" s="44"/>
      <c r="I113" s="44"/>
      <c r="J113" s="44"/>
      <c r="K113" s="44"/>
      <c r="L113" s="44"/>
      <c r="M113" s="44"/>
      <c r="N113" s="44"/>
      <c r="O113" s="44"/>
      <c r="P113" s="44"/>
      <c r="Q113" s="44"/>
      <c r="R113" s="44"/>
      <c r="S113" s="44"/>
      <c r="T113" s="44"/>
      <c r="U113" s="44"/>
      <c r="V113" s="44"/>
      <c r="W113" s="44"/>
      <c r="X113" s="44"/>
      <c r="Y113" s="44"/>
      <c r="Z113" s="44"/>
      <c r="AA113" s="44"/>
      <c r="AB113" s="44"/>
      <c r="AC113" s="44"/>
      <c r="AD113" s="44"/>
      <c r="AE113" s="44"/>
      <c r="AF113" s="44"/>
      <c r="AG113" s="44"/>
      <c r="AH113" s="44"/>
      <c r="AI113" s="44"/>
      <c r="AJ113" s="44"/>
      <c r="AK113" s="44"/>
      <c r="AL113" s="44"/>
      <c r="AM113" s="44"/>
      <c r="AN113" s="44"/>
      <c r="AO113" s="44"/>
      <c r="AP113" s="44"/>
      <c r="AQ113" s="44"/>
      <c r="AR113" s="44"/>
      <c r="AS113" s="44"/>
      <c r="AT113" s="44"/>
      <c r="AU113" s="44"/>
      <c r="AV113" s="44"/>
      <c r="AW113" s="44"/>
      <c r="AX113" s="44"/>
      <c r="AY113" s="44"/>
      <c r="AZ113" s="44"/>
      <c r="BA113" s="44"/>
      <c r="BB113" s="44"/>
      <c r="BC113" s="44"/>
      <c r="BD113" s="44"/>
      <c r="BE113" s="44"/>
      <c r="BF113" s="44"/>
      <c r="BG113" s="44"/>
      <c r="BH113" s="44"/>
      <c r="BI113" s="44"/>
      <c r="BJ113" s="44"/>
      <c r="BK113" s="44"/>
      <c r="BL113" s="44"/>
      <c r="BM113" s="44"/>
      <c r="BN113" s="44"/>
      <c r="BO113" s="44"/>
      <c r="BP113" s="44"/>
      <c r="BQ113" s="44"/>
      <c r="BR113" s="44"/>
      <c r="BS113" s="44"/>
      <c r="BT113" s="44"/>
      <c r="BU113" s="44"/>
      <c r="BV113" s="44"/>
      <c r="BW113" s="44"/>
      <c r="BX113" s="44"/>
      <c r="BY113" s="44"/>
      <c r="BZ113" s="44"/>
      <c r="CA113" s="44"/>
      <c r="CB113" s="44"/>
      <c r="CC113" s="44"/>
      <c r="CD113" s="44"/>
      <c r="CE113" s="44"/>
      <c r="CF113" s="44"/>
      <c r="CG113" s="44"/>
      <c r="CH113" s="44"/>
      <c r="CI113" s="44"/>
      <c r="CJ113" s="44"/>
      <c r="CK113" s="44"/>
      <c r="CL113" s="44"/>
      <c r="CM113" s="44"/>
      <c r="CN113" s="44"/>
      <c r="CO113" s="44"/>
      <c r="CP113" s="44"/>
      <c r="CQ113" s="44"/>
      <c r="CR113" s="44"/>
      <c r="CS113" s="44"/>
      <c r="CT113" s="44"/>
      <c r="CU113" s="44"/>
      <c r="CV113" s="44"/>
      <c r="CW113" s="44"/>
      <c r="CX113" s="44"/>
      <c r="CY113" s="44"/>
      <c r="CZ113" s="44"/>
      <c r="DA113" s="44"/>
      <c r="DB113" s="44"/>
      <c r="DC113" s="44"/>
      <c r="DD113" s="44"/>
      <c r="DE113" s="44"/>
      <c r="DF113" s="44"/>
      <c r="DG113" s="44"/>
      <c r="DH113" s="44"/>
      <c r="DI113" s="44"/>
      <c r="DJ113" s="44"/>
      <c r="DK113" s="44"/>
      <c r="DL113" s="44"/>
      <c r="DM113" s="44"/>
      <c r="DN113" s="44"/>
      <c r="DO113" s="44"/>
      <c r="DP113" s="44"/>
      <c r="DQ113" s="44"/>
      <c r="DR113" s="44"/>
      <c r="DS113" s="44"/>
      <c r="DT113" s="44"/>
      <c r="DU113" s="44"/>
      <c r="DV113" s="44"/>
      <c r="DW113" s="44"/>
      <c r="DX113" s="44"/>
      <c r="DY113" s="44"/>
      <c r="DZ113" s="44"/>
      <c r="EA113" s="44"/>
      <c r="EB113" s="44"/>
      <c r="EC113" s="44"/>
      <c r="ED113" s="44"/>
      <c r="EE113" s="44"/>
      <c r="EF113" s="44"/>
      <c r="EG113" s="44"/>
      <c r="EH113" s="44"/>
      <c r="EI113" s="44"/>
      <c r="EJ113" s="44"/>
      <c r="EK113" s="44"/>
      <c r="EL113" s="44"/>
      <c r="EM113" s="44"/>
      <c r="EN113" s="44"/>
      <c r="EO113" s="44"/>
      <c r="EP113" s="44"/>
      <c r="EQ113" s="44"/>
      <c r="ER113" s="44"/>
      <c r="ES113" s="44"/>
      <c r="ET113" s="44"/>
      <c r="EU113" s="44"/>
      <c r="EV113" s="44"/>
      <c r="EW113" s="44"/>
      <c r="EX113" s="44"/>
      <c r="EY113" s="44"/>
      <c r="EZ113" s="44"/>
      <c r="FA113" s="44"/>
      <c r="FB113" s="44"/>
      <c r="FC113" s="44"/>
      <c r="FD113" s="44"/>
      <c r="FE113" s="44"/>
      <c r="FF113" s="44"/>
      <c r="FG113" s="44"/>
      <c r="FH113" s="44"/>
      <c r="FI113" s="44"/>
      <c r="FJ113" s="44"/>
      <c r="FK113" s="44"/>
      <c r="FL113" s="44"/>
      <c r="FM113" s="44"/>
      <c r="FN113" s="44"/>
      <c r="FO113" s="44"/>
      <c r="FP113" s="44"/>
      <c r="FQ113" s="44"/>
      <c r="FR113" s="44"/>
      <c r="FS113" s="44"/>
      <c r="FT113" s="44"/>
      <c r="FU113" s="44"/>
      <c r="FV113" s="44"/>
    </row>
    <row r="114" spans="1:178" s="4" customFormat="1" hidden="1" x14ac:dyDescent="0.25">
      <c r="A114" s="24" t="s">
        <v>144</v>
      </c>
      <c r="B114" s="6"/>
      <c r="C114" s="93">
        <f>C115/3.8/3.2</f>
        <v>11248.93092105263</v>
      </c>
      <c r="D114" s="63"/>
      <c r="E114" s="63"/>
      <c r="F114" s="63"/>
      <c r="G114" s="44"/>
      <c r="H114" s="44"/>
      <c r="I114" s="44"/>
      <c r="J114" s="44"/>
      <c r="K114" s="44"/>
      <c r="L114" s="44"/>
      <c r="M114" s="44"/>
      <c r="N114" s="44"/>
      <c r="O114" s="44"/>
      <c r="P114" s="44"/>
      <c r="Q114" s="44"/>
      <c r="R114" s="44"/>
      <c r="S114" s="44"/>
      <c r="T114" s="44"/>
      <c r="U114" s="44"/>
      <c r="V114" s="44"/>
      <c r="W114" s="44"/>
      <c r="X114" s="44"/>
      <c r="Y114" s="44"/>
      <c r="Z114" s="44"/>
      <c r="AA114" s="44"/>
      <c r="AB114" s="44"/>
      <c r="AC114" s="44"/>
      <c r="AD114" s="44"/>
      <c r="AE114" s="44"/>
      <c r="AF114" s="44"/>
      <c r="AG114" s="44"/>
      <c r="AH114" s="44"/>
      <c r="AI114" s="44"/>
      <c r="AJ114" s="44"/>
      <c r="AK114" s="44"/>
      <c r="AL114" s="44"/>
      <c r="AM114" s="44"/>
      <c r="AN114" s="44"/>
      <c r="AO114" s="44"/>
      <c r="AP114" s="44"/>
      <c r="AQ114" s="44"/>
      <c r="AR114" s="44"/>
      <c r="AS114" s="44"/>
      <c r="AT114" s="44"/>
      <c r="AU114" s="44"/>
      <c r="AV114" s="44"/>
      <c r="AW114" s="44"/>
      <c r="AX114" s="44"/>
      <c r="AY114" s="44"/>
      <c r="AZ114" s="44"/>
      <c r="BA114" s="44"/>
      <c r="BB114" s="44"/>
      <c r="BC114" s="44"/>
      <c r="BD114" s="44"/>
      <c r="BE114" s="44"/>
      <c r="BF114" s="44"/>
      <c r="BG114" s="44"/>
      <c r="BH114" s="44"/>
      <c r="BI114" s="44"/>
      <c r="BJ114" s="44"/>
      <c r="BK114" s="44"/>
      <c r="BL114" s="44"/>
      <c r="BM114" s="44"/>
      <c r="BN114" s="44"/>
      <c r="BO114" s="44"/>
      <c r="BP114" s="44"/>
      <c r="BQ114" s="44"/>
      <c r="BR114" s="44"/>
      <c r="BS114" s="44"/>
      <c r="BT114" s="44"/>
      <c r="BU114" s="44"/>
      <c r="BV114" s="44"/>
      <c r="BW114" s="44"/>
      <c r="BX114" s="44"/>
      <c r="BY114" s="44"/>
      <c r="BZ114" s="44"/>
      <c r="CA114" s="44"/>
      <c r="CB114" s="44"/>
      <c r="CC114" s="44"/>
      <c r="CD114" s="44"/>
      <c r="CE114" s="44"/>
      <c r="CF114" s="44"/>
      <c r="CG114" s="44"/>
      <c r="CH114" s="44"/>
      <c r="CI114" s="44"/>
      <c r="CJ114" s="44"/>
      <c r="CK114" s="44"/>
      <c r="CL114" s="44"/>
      <c r="CM114" s="44"/>
      <c r="CN114" s="44"/>
      <c r="CO114" s="44"/>
      <c r="CP114" s="44"/>
      <c r="CQ114" s="44"/>
      <c r="CR114" s="44"/>
      <c r="CS114" s="44"/>
      <c r="CT114" s="44"/>
      <c r="CU114" s="44"/>
      <c r="CV114" s="44"/>
      <c r="CW114" s="44"/>
      <c r="CX114" s="44"/>
      <c r="CY114" s="44"/>
      <c r="CZ114" s="44"/>
      <c r="DA114" s="44"/>
      <c r="DB114" s="44"/>
      <c r="DC114" s="44"/>
      <c r="DD114" s="44"/>
      <c r="DE114" s="44"/>
      <c r="DF114" s="44"/>
      <c r="DG114" s="44"/>
      <c r="DH114" s="44"/>
      <c r="DI114" s="44"/>
      <c r="DJ114" s="44"/>
      <c r="DK114" s="44"/>
      <c r="DL114" s="44"/>
      <c r="DM114" s="44"/>
      <c r="DN114" s="44"/>
      <c r="DO114" s="44"/>
      <c r="DP114" s="44"/>
      <c r="DQ114" s="44"/>
      <c r="DR114" s="44"/>
      <c r="DS114" s="44"/>
      <c r="DT114" s="44"/>
      <c r="DU114" s="44"/>
      <c r="DV114" s="44"/>
      <c r="DW114" s="44"/>
      <c r="DX114" s="44"/>
      <c r="DY114" s="44"/>
      <c r="DZ114" s="44"/>
      <c r="EA114" s="44"/>
      <c r="EB114" s="44"/>
      <c r="EC114" s="44"/>
      <c r="ED114" s="44"/>
      <c r="EE114" s="44"/>
      <c r="EF114" s="44"/>
      <c r="EG114" s="44"/>
      <c r="EH114" s="44"/>
      <c r="EI114" s="44"/>
      <c r="EJ114" s="44"/>
      <c r="EK114" s="44"/>
      <c r="EL114" s="44"/>
      <c r="EM114" s="44"/>
      <c r="EN114" s="44"/>
      <c r="EO114" s="44"/>
      <c r="EP114" s="44"/>
      <c r="EQ114" s="44"/>
      <c r="ER114" s="44"/>
      <c r="ES114" s="44"/>
      <c r="ET114" s="44"/>
      <c r="EU114" s="44"/>
      <c r="EV114" s="44"/>
      <c r="EW114" s="44"/>
      <c r="EX114" s="44"/>
      <c r="EY114" s="44"/>
      <c r="EZ114" s="44"/>
      <c r="FA114" s="44"/>
      <c r="FB114" s="44"/>
      <c r="FC114" s="44"/>
      <c r="FD114" s="44"/>
      <c r="FE114" s="44"/>
      <c r="FF114" s="44"/>
      <c r="FG114" s="44"/>
      <c r="FH114" s="44"/>
      <c r="FI114" s="44"/>
      <c r="FJ114" s="44"/>
      <c r="FK114" s="44"/>
      <c r="FL114" s="44"/>
      <c r="FM114" s="44"/>
      <c r="FN114" s="44"/>
      <c r="FO114" s="44"/>
      <c r="FP114" s="44"/>
      <c r="FQ114" s="44"/>
      <c r="FR114" s="44"/>
      <c r="FS114" s="44"/>
      <c r="FT114" s="44"/>
      <c r="FU114" s="44"/>
      <c r="FV114" s="44"/>
    </row>
    <row r="115" spans="1:178" s="4" customFormat="1" hidden="1" x14ac:dyDescent="0.25">
      <c r="A115" s="152" t="s">
        <v>191</v>
      </c>
      <c r="B115" s="6"/>
      <c r="C115" s="93">
        <v>136787</v>
      </c>
      <c r="D115" s="63"/>
      <c r="E115" s="63"/>
      <c r="F115" s="63"/>
      <c r="G115" s="44"/>
      <c r="H115" s="44"/>
      <c r="I115" s="166"/>
      <c r="J115" s="166"/>
      <c r="K115" s="44"/>
      <c r="L115" s="44"/>
      <c r="M115" s="44"/>
      <c r="N115" s="44"/>
      <c r="O115" s="44"/>
      <c r="P115" s="44"/>
      <c r="Q115" s="44"/>
      <c r="R115" s="44"/>
      <c r="S115" s="44"/>
      <c r="T115" s="44"/>
      <c r="U115" s="44"/>
      <c r="V115" s="44"/>
      <c r="W115" s="44"/>
      <c r="X115" s="44"/>
      <c r="Y115" s="44"/>
      <c r="Z115" s="44"/>
      <c r="AA115" s="44"/>
      <c r="AB115" s="44"/>
      <c r="AC115" s="44"/>
      <c r="AD115" s="44"/>
      <c r="AE115" s="44"/>
      <c r="AF115" s="44"/>
      <c r="AG115" s="44"/>
      <c r="AH115" s="44"/>
      <c r="AI115" s="44"/>
      <c r="AJ115" s="44"/>
      <c r="AK115" s="44"/>
      <c r="AL115" s="44"/>
      <c r="AM115" s="44"/>
      <c r="AN115" s="44"/>
      <c r="AO115" s="44"/>
      <c r="AP115" s="44"/>
      <c r="AQ115" s="44"/>
      <c r="AR115" s="44"/>
      <c r="AS115" s="44"/>
      <c r="AT115" s="44"/>
      <c r="AU115" s="44"/>
      <c r="AV115" s="44"/>
      <c r="AW115" s="44"/>
      <c r="AX115" s="44"/>
      <c r="AY115" s="44"/>
      <c r="AZ115" s="44"/>
      <c r="BA115" s="44"/>
      <c r="BB115" s="44"/>
      <c r="BC115" s="44"/>
      <c r="BD115" s="44"/>
      <c r="BE115" s="44"/>
      <c r="BF115" s="44"/>
      <c r="BG115" s="44"/>
      <c r="BH115" s="44"/>
      <c r="BI115" s="44"/>
      <c r="BJ115" s="44"/>
      <c r="BK115" s="44"/>
      <c r="BL115" s="44"/>
      <c r="BM115" s="44"/>
      <c r="BN115" s="44"/>
      <c r="BO115" s="44"/>
      <c r="BP115" s="44"/>
      <c r="BQ115" s="44"/>
      <c r="BR115" s="44"/>
      <c r="BS115" s="44"/>
      <c r="BT115" s="44"/>
      <c r="BU115" s="44"/>
      <c r="BV115" s="44"/>
      <c r="BW115" s="44"/>
      <c r="BX115" s="44"/>
      <c r="BY115" s="44"/>
      <c r="BZ115" s="44"/>
      <c r="CA115" s="44"/>
      <c r="CB115" s="44"/>
      <c r="CC115" s="44"/>
      <c r="CD115" s="44"/>
      <c r="CE115" s="44"/>
      <c r="CF115" s="44"/>
      <c r="CG115" s="44"/>
      <c r="CH115" s="44"/>
      <c r="CI115" s="44"/>
      <c r="CJ115" s="44"/>
      <c r="CK115" s="44"/>
      <c r="CL115" s="44"/>
      <c r="CM115" s="44"/>
      <c r="CN115" s="44"/>
      <c r="CO115" s="44"/>
      <c r="CP115" s="44"/>
      <c r="CQ115" s="44"/>
      <c r="CR115" s="44"/>
      <c r="CS115" s="44"/>
      <c r="CT115" s="44"/>
      <c r="CU115" s="44"/>
      <c r="CV115" s="44"/>
      <c r="CW115" s="44"/>
      <c r="CX115" s="44"/>
      <c r="CY115" s="44"/>
      <c r="CZ115" s="44"/>
      <c r="DA115" s="44"/>
      <c r="DB115" s="44"/>
      <c r="DC115" s="44"/>
      <c r="DD115" s="44"/>
      <c r="DE115" s="44"/>
      <c r="DF115" s="44"/>
      <c r="DG115" s="44"/>
      <c r="DH115" s="44"/>
      <c r="DI115" s="44"/>
      <c r="DJ115" s="44"/>
      <c r="DK115" s="44"/>
      <c r="DL115" s="44"/>
      <c r="DM115" s="44"/>
      <c r="DN115" s="44"/>
      <c r="DO115" s="44"/>
      <c r="DP115" s="44"/>
      <c r="DQ115" s="44"/>
      <c r="DR115" s="44"/>
      <c r="DS115" s="44"/>
      <c r="DT115" s="44"/>
      <c r="DU115" s="44"/>
      <c r="DV115" s="44"/>
      <c r="DW115" s="44"/>
      <c r="DX115" s="44"/>
      <c r="DY115" s="44"/>
      <c r="DZ115" s="44"/>
      <c r="EA115" s="44"/>
      <c r="EB115" s="44"/>
      <c r="EC115" s="44"/>
      <c r="ED115" s="44"/>
      <c r="EE115" s="44"/>
      <c r="EF115" s="44"/>
      <c r="EG115" s="44"/>
      <c r="EH115" s="44"/>
      <c r="EI115" s="44"/>
      <c r="EJ115" s="44"/>
      <c r="EK115" s="44"/>
      <c r="EL115" s="44"/>
      <c r="EM115" s="44"/>
      <c r="EN115" s="44"/>
      <c r="EO115" s="44"/>
      <c r="EP115" s="44"/>
      <c r="EQ115" s="44"/>
      <c r="ER115" s="44"/>
      <c r="ES115" s="44"/>
      <c r="ET115" s="44"/>
      <c r="EU115" s="44"/>
      <c r="EV115" s="44"/>
      <c r="EW115" s="44"/>
      <c r="EX115" s="44"/>
      <c r="EY115" s="44"/>
      <c r="EZ115" s="44"/>
      <c r="FA115" s="44"/>
      <c r="FB115" s="44"/>
      <c r="FC115" s="44"/>
      <c r="FD115" s="44"/>
      <c r="FE115" s="44"/>
      <c r="FF115" s="44"/>
      <c r="FG115" s="44"/>
      <c r="FH115" s="44"/>
      <c r="FI115" s="44"/>
      <c r="FJ115" s="44"/>
      <c r="FK115" s="44"/>
      <c r="FL115" s="44"/>
      <c r="FM115" s="44"/>
      <c r="FN115" s="44"/>
      <c r="FO115" s="44"/>
      <c r="FP115" s="44"/>
      <c r="FQ115" s="44"/>
      <c r="FR115" s="44"/>
      <c r="FS115" s="44"/>
      <c r="FT115" s="44"/>
      <c r="FU115" s="44"/>
      <c r="FV115" s="44"/>
    </row>
    <row r="116" spans="1:178" s="4" customFormat="1" ht="30" hidden="1" x14ac:dyDescent="0.25">
      <c r="A116" s="24" t="s">
        <v>145</v>
      </c>
      <c r="B116" s="6"/>
      <c r="C116" s="93"/>
      <c r="D116" s="63"/>
      <c r="E116" s="63"/>
      <c r="F116" s="63"/>
      <c r="G116" s="44"/>
      <c r="H116" s="44"/>
      <c r="I116" s="44"/>
      <c r="J116" s="44"/>
      <c r="K116" s="44"/>
      <c r="L116" s="44"/>
      <c r="M116" s="44"/>
      <c r="N116" s="44"/>
      <c r="O116" s="44"/>
      <c r="P116" s="44"/>
      <c r="Q116" s="44"/>
      <c r="R116" s="44"/>
      <c r="S116" s="44"/>
      <c r="T116" s="44"/>
      <c r="U116" s="44"/>
      <c r="V116" s="44"/>
      <c r="W116" s="44"/>
      <c r="X116" s="44"/>
      <c r="Y116" s="44"/>
      <c r="Z116" s="44"/>
      <c r="AA116" s="44"/>
      <c r="AB116" s="44"/>
      <c r="AC116" s="44"/>
      <c r="AD116" s="44"/>
      <c r="AE116" s="44"/>
      <c r="AF116" s="44"/>
      <c r="AG116" s="44"/>
      <c r="AH116" s="44"/>
      <c r="AI116" s="44"/>
      <c r="AJ116" s="44"/>
      <c r="AK116" s="44"/>
      <c r="AL116" s="44"/>
      <c r="AM116" s="44"/>
      <c r="AN116" s="44"/>
      <c r="AO116" s="44"/>
      <c r="AP116" s="44"/>
      <c r="AQ116" s="44"/>
      <c r="AR116" s="44"/>
      <c r="AS116" s="44"/>
      <c r="AT116" s="44"/>
      <c r="AU116" s="44"/>
      <c r="AV116" s="44"/>
      <c r="AW116" s="44"/>
      <c r="AX116" s="44"/>
      <c r="AY116" s="44"/>
      <c r="AZ116" s="44"/>
      <c r="BA116" s="44"/>
      <c r="BB116" s="44"/>
      <c r="BC116" s="44"/>
      <c r="BD116" s="44"/>
      <c r="BE116" s="44"/>
      <c r="BF116" s="44"/>
      <c r="BG116" s="44"/>
      <c r="BH116" s="44"/>
      <c r="BI116" s="44"/>
      <c r="BJ116" s="44"/>
      <c r="BK116" s="44"/>
      <c r="BL116" s="44"/>
      <c r="BM116" s="44"/>
      <c r="BN116" s="44"/>
      <c r="BO116" s="44"/>
      <c r="BP116" s="44"/>
      <c r="BQ116" s="44"/>
      <c r="BR116" s="44"/>
      <c r="BS116" s="44"/>
      <c r="BT116" s="44"/>
      <c r="BU116" s="44"/>
      <c r="BV116" s="44"/>
      <c r="BW116" s="44"/>
      <c r="BX116" s="44"/>
      <c r="BY116" s="44"/>
      <c r="BZ116" s="44"/>
      <c r="CA116" s="44"/>
      <c r="CB116" s="44"/>
      <c r="CC116" s="44"/>
      <c r="CD116" s="44"/>
      <c r="CE116" s="44"/>
      <c r="CF116" s="44"/>
      <c r="CG116" s="44"/>
      <c r="CH116" s="44"/>
      <c r="CI116" s="44"/>
      <c r="CJ116" s="44"/>
      <c r="CK116" s="44"/>
      <c r="CL116" s="44"/>
      <c r="CM116" s="44"/>
      <c r="CN116" s="44"/>
      <c r="CO116" s="44"/>
      <c r="CP116" s="44"/>
      <c r="CQ116" s="44"/>
      <c r="CR116" s="44"/>
      <c r="CS116" s="44"/>
      <c r="CT116" s="44"/>
      <c r="CU116" s="44"/>
      <c r="CV116" s="44"/>
      <c r="CW116" s="44"/>
      <c r="CX116" s="44"/>
      <c r="CY116" s="44"/>
      <c r="CZ116" s="44"/>
      <c r="DA116" s="44"/>
      <c r="DB116" s="44"/>
      <c r="DC116" s="44"/>
      <c r="DD116" s="44"/>
      <c r="DE116" s="44"/>
      <c r="DF116" s="44"/>
      <c r="DG116" s="44"/>
      <c r="DH116" s="44"/>
      <c r="DI116" s="44"/>
      <c r="DJ116" s="44"/>
      <c r="DK116" s="44"/>
      <c r="DL116" s="44"/>
      <c r="DM116" s="44"/>
      <c r="DN116" s="44"/>
      <c r="DO116" s="44"/>
      <c r="DP116" s="44"/>
      <c r="DQ116" s="44"/>
      <c r="DR116" s="44"/>
      <c r="DS116" s="44"/>
      <c r="DT116" s="44"/>
      <c r="DU116" s="44"/>
      <c r="DV116" s="44"/>
      <c r="DW116" s="44"/>
      <c r="DX116" s="44"/>
      <c r="DY116" s="44"/>
      <c r="DZ116" s="44"/>
      <c r="EA116" s="44"/>
      <c r="EB116" s="44"/>
      <c r="EC116" s="44"/>
      <c r="ED116" s="44"/>
      <c r="EE116" s="44"/>
      <c r="EF116" s="44"/>
      <c r="EG116" s="44"/>
      <c r="EH116" s="44"/>
      <c r="EI116" s="44"/>
      <c r="EJ116" s="44"/>
      <c r="EK116" s="44"/>
      <c r="EL116" s="44"/>
      <c r="EM116" s="44"/>
      <c r="EN116" s="44"/>
      <c r="EO116" s="44"/>
      <c r="EP116" s="44"/>
      <c r="EQ116" s="44"/>
      <c r="ER116" s="44"/>
      <c r="ES116" s="44"/>
      <c r="ET116" s="44"/>
      <c r="EU116" s="44"/>
      <c r="EV116" s="44"/>
      <c r="EW116" s="44"/>
      <c r="EX116" s="44"/>
      <c r="EY116" s="44"/>
      <c r="EZ116" s="44"/>
      <c r="FA116" s="44"/>
      <c r="FB116" s="44"/>
      <c r="FC116" s="44"/>
      <c r="FD116" s="44"/>
      <c r="FE116" s="44"/>
      <c r="FF116" s="44"/>
      <c r="FG116" s="44"/>
      <c r="FH116" s="44"/>
      <c r="FI116" s="44"/>
      <c r="FJ116" s="44"/>
      <c r="FK116" s="44"/>
      <c r="FL116" s="44"/>
      <c r="FM116" s="44"/>
      <c r="FN116" s="44"/>
      <c r="FO116" s="44"/>
      <c r="FP116" s="44"/>
      <c r="FQ116" s="44"/>
      <c r="FR116" s="44"/>
      <c r="FS116" s="44"/>
      <c r="FT116" s="44"/>
      <c r="FU116" s="44"/>
      <c r="FV116" s="44"/>
    </row>
    <row r="117" spans="1:178" s="4" customFormat="1" hidden="1" x14ac:dyDescent="0.25">
      <c r="A117" s="153" t="s">
        <v>208</v>
      </c>
      <c r="B117" s="6"/>
      <c r="C117" s="93"/>
      <c r="D117" s="63"/>
      <c r="E117" s="63"/>
      <c r="F117" s="63"/>
      <c r="G117" s="44"/>
      <c r="H117" s="44"/>
      <c r="I117" s="44"/>
      <c r="J117" s="44"/>
      <c r="K117" s="44"/>
      <c r="L117" s="44"/>
      <c r="M117" s="44"/>
      <c r="N117" s="44"/>
      <c r="O117" s="44"/>
      <c r="P117" s="44"/>
      <c r="Q117" s="44"/>
      <c r="R117" s="44"/>
      <c r="S117" s="44"/>
      <c r="T117" s="44"/>
      <c r="U117" s="44"/>
      <c r="V117" s="44"/>
      <c r="W117" s="44"/>
      <c r="X117" s="44"/>
      <c r="Y117" s="44"/>
      <c r="Z117" s="44"/>
      <c r="AA117" s="44"/>
      <c r="AB117" s="44"/>
      <c r="AC117" s="44"/>
      <c r="AD117" s="44"/>
      <c r="AE117" s="44"/>
      <c r="AF117" s="44"/>
      <c r="AG117" s="44"/>
      <c r="AH117" s="44"/>
      <c r="AI117" s="44"/>
      <c r="AJ117" s="44"/>
      <c r="AK117" s="44"/>
      <c r="AL117" s="44"/>
      <c r="AM117" s="44"/>
      <c r="AN117" s="44"/>
      <c r="AO117" s="44"/>
      <c r="AP117" s="44"/>
      <c r="AQ117" s="44"/>
      <c r="AR117" s="44"/>
      <c r="AS117" s="44"/>
      <c r="AT117" s="44"/>
      <c r="AU117" s="44"/>
      <c r="AV117" s="44"/>
      <c r="AW117" s="44"/>
      <c r="AX117" s="44"/>
      <c r="AY117" s="44"/>
      <c r="AZ117" s="44"/>
      <c r="BA117" s="44"/>
      <c r="BB117" s="44"/>
      <c r="BC117" s="44"/>
      <c r="BD117" s="44"/>
      <c r="BE117" s="44"/>
      <c r="BF117" s="44"/>
      <c r="BG117" s="44"/>
      <c r="BH117" s="44"/>
      <c r="BI117" s="44"/>
      <c r="BJ117" s="44"/>
      <c r="BK117" s="44"/>
      <c r="BL117" s="44"/>
      <c r="BM117" s="44"/>
      <c r="BN117" s="44"/>
      <c r="BO117" s="44"/>
      <c r="BP117" s="44"/>
      <c r="BQ117" s="44"/>
      <c r="BR117" s="44"/>
      <c r="BS117" s="44"/>
      <c r="BT117" s="44"/>
      <c r="BU117" s="44"/>
      <c r="BV117" s="44"/>
      <c r="BW117" s="44"/>
      <c r="BX117" s="44"/>
      <c r="BY117" s="44"/>
      <c r="BZ117" s="44"/>
      <c r="CA117" s="44"/>
      <c r="CB117" s="44"/>
      <c r="CC117" s="44"/>
      <c r="CD117" s="44"/>
      <c r="CE117" s="44"/>
      <c r="CF117" s="44"/>
      <c r="CG117" s="44"/>
      <c r="CH117" s="44"/>
      <c r="CI117" s="44"/>
      <c r="CJ117" s="44"/>
      <c r="CK117" s="44"/>
      <c r="CL117" s="44"/>
      <c r="CM117" s="44"/>
      <c r="CN117" s="44"/>
      <c r="CO117" s="44"/>
      <c r="CP117" s="44"/>
      <c r="CQ117" s="44"/>
      <c r="CR117" s="44"/>
      <c r="CS117" s="44"/>
      <c r="CT117" s="44"/>
      <c r="CU117" s="44"/>
      <c r="CV117" s="44"/>
      <c r="CW117" s="44"/>
      <c r="CX117" s="44"/>
      <c r="CY117" s="44"/>
      <c r="CZ117" s="44"/>
      <c r="DA117" s="44"/>
      <c r="DB117" s="44"/>
      <c r="DC117" s="44"/>
      <c r="DD117" s="44"/>
      <c r="DE117" s="44"/>
      <c r="DF117" s="44"/>
      <c r="DG117" s="44"/>
      <c r="DH117" s="44"/>
      <c r="DI117" s="44"/>
      <c r="DJ117" s="44"/>
      <c r="DK117" s="44"/>
      <c r="DL117" s="44"/>
      <c r="DM117" s="44"/>
      <c r="DN117" s="44"/>
      <c r="DO117" s="44"/>
      <c r="DP117" s="44"/>
      <c r="DQ117" s="44"/>
      <c r="DR117" s="44"/>
      <c r="DS117" s="44"/>
      <c r="DT117" s="44"/>
      <c r="DU117" s="44"/>
      <c r="DV117" s="44"/>
      <c r="DW117" s="44"/>
      <c r="DX117" s="44"/>
      <c r="DY117" s="44"/>
      <c r="DZ117" s="44"/>
      <c r="EA117" s="44"/>
      <c r="EB117" s="44"/>
      <c r="EC117" s="44"/>
      <c r="ED117" s="44"/>
      <c r="EE117" s="44"/>
      <c r="EF117" s="44"/>
      <c r="EG117" s="44"/>
      <c r="EH117" s="44"/>
      <c r="EI117" s="44"/>
      <c r="EJ117" s="44"/>
      <c r="EK117" s="44"/>
      <c r="EL117" s="44"/>
      <c r="EM117" s="44"/>
      <c r="EN117" s="44"/>
      <c r="EO117" s="44"/>
      <c r="EP117" s="44"/>
      <c r="EQ117" s="44"/>
      <c r="ER117" s="44"/>
      <c r="ES117" s="44"/>
      <c r="ET117" s="44"/>
      <c r="EU117" s="44"/>
      <c r="EV117" s="44"/>
      <c r="EW117" s="44"/>
      <c r="EX117" s="44"/>
      <c r="EY117" s="44"/>
      <c r="EZ117" s="44"/>
      <c r="FA117" s="44"/>
      <c r="FB117" s="44"/>
      <c r="FC117" s="44"/>
      <c r="FD117" s="44"/>
      <c r="FE117" s="44"/>
      <c r="FF117" s="44"/>
      <c r="FG117" s="44"/>
      <c r="FH117" s="44"/>
      <c r="FI117" s="44"/>
      <c r="FJ117" s="44"/>
      <c r="FK117" s="44"/>
      <c r="FL117" s="44"/>
      <c r="FM117" s="44"/>
      <c r="FN117" s="44"/>
      <c r="FO117" s="44"/>
      <c r="FP117" s="44"/>
      <c r="FQ117" s="44"/>
      <c r="FR117" s="44"/>
      <c r="FS117" s="44"/>
      <c r="FT117" s="44"/>
      <c r="FU117" s="44"/>
      <c r="FV117" s="44"/>
    </row>
    <row r="118" spans="1:178" s="4" customFormat="1" hidden="1" x14ac:dyDescent="0.25">
      <c r="A118" s="24" t="s">
        <v>268</v>
      </c>
      <c r="B118" s="6"/>
      <c r="C118" s="93"/>
      <c r="D118" s="63"/>
      <c r="E118" s="63"/>
      <c r="F118" s="63"/>
      <c r="G118" s="44"/>
      <c r="H118" s="44"/>
      <c r="I118" s="166"/>
      <c r="J118" s="44"/>
      <c r="K118" s="44"/>
      <c r="L118" s="44"/>
      <c r="M118" s="44"/>
      <c r="N118" s="44"/>
      <c r="O118" s="44"/>
      <c r="P118" s="44"/>
      <c r="Q118" s="44"/>
      <c r="R118" s="44"/>
      <c r="S118" s="44"/>
      <c r="T118" s="44"/>
      <c r="U118" s="44"/>
      <c r="V118" s="44"/>
      <c r="W118" s="44"/>
      <c r="X118" s="44"/>
      <c r="Y118" s="44"/>
      <c r="Z118" s="44"/>
      <c r="AA118" s="44"/>
      <c r="AB118" s="44"/>
      <c r="AC118" s="44"/>
      <c r="AD118" s="44"/>
      <c r="AE118" s="44"/>
      <c r="AF118" s="44"/>
      <c r="AG118" s="44"/>
      <c r="AH118" s="44"/>
      <c r="AI118" s="44"/>
      <c r="AJ118" s="44"/>
      <c r="AK118" s="44"/>
      <c r="AL118" s="44"/>
      <c r="AM118" s="44"/>
      <c r="AN118" s="44"/>
      <c r="AO118" s="44"/>
      <c r="AP118" s="44"/>
      <c r="AQ118" s="44"/>
      <c r="AR118" s="44"/>
      <c r="AS118" s="44"/>
      <c r="AT118" s="44"/>
      <c r="AU118" s="44"/>
      <c r="AV118" s="44"/>
      <c r="AW118" s="44"/>
      <c r="AX118" s="44"/>
      <c r="AY118" s="44"/>
      <c r="AZ118" s="44"/>
      <c r="BA118" s="44"/>
      <c r="BB118" s="44"/>
      <c r="BC118" s="44"/>
      <c r="BD118" s="44"/>
      <c r="BE118" s="44"/>
      <c r="BF118" s="44"/>
      <c r="BG118" s="44"/>
      <c r="BH118" s="44"/>
      <c r="BI118" s="44"/>
      <c r="BJ118" s="44"/>
      <c r="BK118" s="44"/>
      <c r="BL118" s="44"/>
      <c r="BM118" s="44"/>
      <c r="BN118" s="44"/>
      <c r="BO118" s="44"/>
      <c r="BP118" s="44"/>
      <c r="BQ118" s="44"/>
      <c r="BR118" s="44"/>
      <c r="BS118" s="44"/>
      <c r="BT118" s="44"/>
      <c r="BU118" s="44"/>
      <c r="BV118" s="44"/>
      <c r="BW118" s="44"/>
      <c r="BX118" s="44"/>
      <c r="BY118" s="44"/>
      <c r="BZ118" s="44"/>
      <c r="CA118" s="44"/>
      <c r="CB118" s="44"/>
      <c r="CC118" s="44"/>
      <c r="CD118" s="44"/>
      <c r="CE118" s="44"/>
      <c r="CF118" s="44"/>
      <c r="CG118" s="44"/>
      <c r="CH118" s="44"/>
      <c r="CI118" s="44"/>
      <c r="CJ118" s="44"/>
      <c r="CK118" s="44"/>
      <c r="CL118" s="44"/>
      <c r="CM118" s="44"/>
      <c r="CN118" s="44"/>
      <c r="CO118" s="44"/>
      <c r="CP118" s="44"/>
      <c r="CQ118" s="44"/>
      <c r="CR118" s="44"/>
      <c r="CS118" s="44"/>
      <c r="CT118" s="44"/>
      <c r="CU118" s="44"/>
      <c r="CV118" s="44"/>
      <c r="CW118" s="44"/>
      <c r="CX118" s="44"/>
      <c r="CY118" s="44"/>
      <c r="CZ118" s="44"/>
      <c r="DA118" s="44"/>
      <c r="DB118" s="44"/>
      <c r="DC118" s="44"/>
      <c r="DD118" s="44"/>
      <c r="DE118" s="44"/>
      <c r="DF118" s="44"/>
      <c r="DG118" s="44"/>
      <c r="DH118" s="44"/>
      <c r="DI118" s="44"/>
      <c r="DJ118" s="44"/>
      <c r="DK118" s="44"/>
      <c r="DL118" s="44"/>
      <c r="DM118" s="44"/>
      <c r="DN118" s="44"/>
      <c r="DO118" s="44"/>
      <c r="DP118" s="44"/>
      <c r="DQ118" s="44"/>
      <c r="DR118" s="44"/>
      <c r="DS118" s="44"/>
      <c r="DT118" s="44"/>
      <c r="DU118" s="44"/>
      <c r="DV118" s="44"/>
      <c r="DW118" s="44"/>
      <c r="DX118" s="44"/>
      <c r="DY118" s="44"/>
      <c r="DZ118" s="44"/>
      <c r="EA118" s="44"/>
      <c r="EB118" s="44"/>
      <c r="EC118" s="44"/>
      <c r="ED118" s="44"/>
      <c r="EE118" s="44"/>
      <c r="EF118" s="44"/>
      <c r="EG118" s="44"/>
      <c r="EH118" s="44"/>
      <c r="EI118" s="44"/>
      <c r="EJ118" s="44"/>
      <c r="EK118" s="44"/>
      <c r="EL118" s="44"/>
      <c r="EM118" s="44"/>
      <c r="EN118" s="44"/>
      <c r="EO118" s="44"/>
      <c r="EP118" s="44"/>
      <c r="EQ118" s="44"/>
      <c r="ER118" s="44"/>
      <c r="ES118" s="44"/>
      <c r="ET118" s="44"/>
      <c r="EU118" s="44"/>
      <c r="EV118" s="44"/>
      <c r="EW118" s="44"/>
      <c r="EX118" s="44"/>
      <c r="EY118" s="44"/>
      <c r="EZ118" s="44"/>
      <c r="FA118" s="44"/>
      <c r="FB118" s="44"/>
      <c r="FC118" s="44"/>
      <c r="FD118" s="44"/>
      <c r="FE118" s="44"/>
      <c r="FF118" s="44"/>
      <c r="FG118" s="44"/>
      <c r="FH118" s="44"/>
      <c r="FI118" s="44"/>
      <c r="FJ118" s="44"/>
      <c r="FK118" s="44"/>
      <c r="FL118" s="44"/>
      <c r="FM118" s="44"/>
      <c r="FN118" s="44"/>
      <c r="FO118" s="44"/>
      <c r="FP118" s="44"/>
      <c r="FQ118" s="44"/>
      <c r="FR118" s="44"/>
      <c r="FS118" s="44"/>
      <c r="FT118" s="44"/>
      <c r="FU118" s="44"/>
      <c r="FV118" s="44"/>
    </row>
    <row r="119" spans="1:178" s="4" customFormat="1" hidden="1" x14ac:dyDescent="0.25">
      <c r="A119" s="17" t="s">
        <v>197</v>
      </c>
      <c r="B119" s="6"/>
      <c r="C119" s="78">
        <f>C91+ROUND(C114*3.2,0)+C116</f>
        <v>37053.052631578947</v>
      </c>
      <c r="D119" s="63"/>
      <c r="E119" s="63"/>
      <c r="F119" s="63"/>
      <c r="G119" s="44"/>
      <c r="H119" s="44"/>
      <c r="I119" s="44"/>
      <c r="J119" s="44"/>
      <c r="K119" s="44"/>
      <c r="L119" s="44"/>
      <c r="M119" s="44"/>
      <c r="N119" s="44"/>
      <c r="O119" s="44"/>
      <c r="P119" s="44"/>
      <c r="Q119" s="44"/>
      <c r="R119" s="44"/>
      <c r="S119" s="44"/>
      <c r="T119" s="44"/>
      <c r="U119" s="44"/>
      <c r="V119" s="44"/>
      <c r="W119" s="44"/>
      <c r="X119" s="44"/>
      <c r="Y119" s="44"/>
      <c r="Z119" s="44"/>
      <c r="AA119" s="44"/>
      <c r="AB119" s="44"/>
      <c r="AC119" s="44"/>
      <c r="AD119" s="44"/>
      <c r="AE119" s="44"/>
      <c r="AF119" s="44"/>
      <c r="AG119" s="44"/>
      <c r="AH119" s="44"/>
      <c r="AI119" s="44"/>
      <c r="AJ119" s="44"/>
      <c r="AK119" s="44"/>
      <c r="AL119" s="44"/>
      <c r="AM119" s="44"/>
      <c r="AN119" s="44"/>
      <c r="AO119" s="44"/>
      <c r="AP119" s="44"/>
      <c r="AQ119" s="44"/>
      <c r="AR119" s="44"/>
      <c r="AS119" s="44"/>
      <c r="AT119" s="44"/>
      <c r="AU119" s="44"/>
      <c r="AV119" s="44"/>
      <c r="AW119" s="44"/>
      <c r="AX119" s="44"/>
      <c r="AY119" s="44"/>
      <c r="AZ119" s="44"/>
      <c r="BA119" s="44"/>
      <c r="BB119" s="44"/>
      <c r="BC119" s="44"/>
      <c r="BD119" s="44"/>
      <c r="BE119" s="44"/>
      <c r="BF119" s="44"/>
      <c r="BG119" s="44"/>
      <c r="BH119" s="44"/>
      <c r="BI119" s="44"/>
      <c r="BJ119" s="44"/>
      <c r="BK119" s="44"/>
      <c r="BL119" s="44"/>
      <c r="BM119" s="44"/>
      <c r="BN119" s="44"/>
      <c r="BO119" s="44"/>
      <c r="BP119" s="44"/>
      <c r="BQ119" s="44"/>
      <c r="BR119" s="44"/>
      <c r="BS119" s="44"/>
      <c r="BT119" s="44"/>
      <c r="BU119" s="44"/>
      <c r="BV119" s="44"/>
      <c r="BW119" s="44"/>
      <c r="BX119" s="44"/>
      <c r="BY119" s="44"/>
      <c r="BZ119" s="44"/>
      <c r="CA119" s="44"/>
      <c r="CB119" s="44"/>
      <c r="CC119" s="44"/>
      <c r="CD119" s="44"/>
      <c r="CE119" s="44"/>
      <c r="CF119" s="44"/>
      <c r="CG119" s="44"/>
      <c r="CH119" s="44"/>
      <c r="CI119" s="44"/>
      <c r="CJ119" s="44"/>
      <c r="CK119" s="44"/>
      <c r="CL119" s="44"/>
      <c r="CM119" s="44"/>
      <c r="CN119" s="44"/>
      <c r="CO119" s="44"/>
      <c r="CP119" s="44"/>
      <c r="CQ119" s="44"/>
      <c r="CR119" s="44"/>
      <c r="CS119" s="44"/>
      <c r="CT119" s="44"/>
      <c r="CU119" s="44"/>
      <c r="CV119" s="44"/>
      <c r="CW119" s="44"/>
      <c r="CX119" s="44"/>
      <c r="CY119" s="44"/>
      <c r="CZ119" s="44"/>
      <c r="DA119" s="44"/>
      <c r="DB119" s="44"/>
      <c r="DC119" s="44"/>
      <c r="DD119" s="44"/>
      <c r="DE119" s="44"/>
      <c r="DF119" s="44"/>
      <c r="DG119" s="44"/>
      <c r="DH119" s="44"/>
      <c r="DI119" s="44"/>
      <c r="DJ119" s="44"/>
      <c r="DK119" s="44"/>
      <c r="DL119" s="44"/>
      <c r="DM119" s="44"/>
      <c r="DN119" s="44"/>
      <c r="DO119" s="44"/>
      <c r="DP119" s="44"/>
      <c r="DQ119" s="44"/>
      <c r="DR119" s="44"/>
      <c r="DS119" s="44"/>
      <c r="DT119" s="44"/>
      <c r="DU119" s="44"/>
      <c r="DV119" s="44"/>
      <c r="DW119" s="44"/>
      <c r="DX119" s="44"/>
      <c r="DY119" s="44"/>
      <c r="DZ119" s="44"/>
      <c r="EA119" s="44"/>
      <c r="EB119" s="44"/>
      <c r="EC119" s="44"/>
      <c r="ED119" s="44"/>
      <c r="EE119" s="44"/>
      <c r="EF119" s="44"/>
      <c r="EG119" s="44"/>
      <c r="EH119" s="44"/>
      <c r="EI119" s="44"/>
      <c r="EJ119" s="44"/>
      <c r="EK119" s="44"/>
      <c r="EL119" s="44"/>
      <c r="EM119" s="44"/>
      <c r="EN119" s="44"/>
      <c r="EO119" s="44"/>
      <c r="EP119" s="44"/>
      <c r="EQ119" s="44"/>
      <c r="ER119" s="44"/>
      <c r="ES119" s="44"/>
      <c r="ET119" s="44"/>
      <c r="EU119" s="44"/>
      <c r="EV119" s="44"/>
      <c r="EW119" s="44"/>
      <c r="EX119" s="44"/>
      <c r="EY119" s="44"/>
      <c r="EZ119" s="44"/>
      <c r="FA119" s="44"/>
      <c r="FB119" s="44"/>
      <c r="FC119" s="44"/>
      <c r="FD119" s="44"/>
      <c r="FE119" s="44"/>
      <c r="FF119" s="44"/>
      <c r="FG119" s="44"/>
      <c r="FH119" s="44"/>
      <c r="FI119" s="44"/>
      <c r="FJ119" s="44"/>
      <c r="FK119" s="44"/>
      <c r="FL119" s="44"/>
      <c r="FM119" s="44"/>
      <c r="FN119" s="44"/>
      <c r="FO119" s="44"/>
      <c r="FP119" s="44"/>
      <c r="FQ119" s="44"/>
      <c r="FR119" s="44"/>
      <c r="FS119" s="44"/>
      <c r="FT119" s="44"/>
      <c r="FU119" s="44"/>
      <c r="FV119" s="44"/>
    </row>
    <row r="120" spans="1:178" s="61" customFormat="1" hidden="1" thickBot="1" x14ac:dyDescent="0.25">
      <c r="A120" s="67" t="s">
        <v>11</v>
      </c>
      <c r="B120" s="68"/>
      <c r="C120" s="68"/>
      <c r="D120" s="68"/>
      <c r="E120" s="68"/>
      <c r="F120" s="68"/>
      <c r="G120" s="44"/>
      <c r="H120" s="44"/>
      <c r="I120" s="44"/>
      <c r="J120" s="44"/>
      <c r="K120" s="44"/>
      <c r="L120" s="44"/>
      <c r="M120" s="44"/>
      <c r="N120" s="44"/>
      <c r="O120" s="44"/>
      <c r="P120" s="44"/>
      <c r="Q120" s="44"/>
      <c r="R120" s="44"/>
      <c r="S120" s="44"/>
      <c r="T120" s="44"/>
      <c r="U120" s="44"/>
      <c r="V120" s="44"/>
      <c r="W120" s="44"/>
      <c r="X120" s="44"/>
      <c r="Y120" s="44"/>
      <c r="Z120" s="44"/>
      <c r="AA120" s="44"/>
      <c r="AB120" s="44"/>
      <c r="AC120" s="44"/>
      <c r="AD120" s="44"/>
      <c r="AE120" s="44"/>
      <c r="AF120" s="44"/>
      <c r="AG120" s="44"/>
      <c r="AH120" s="44"/>
      <c r="AI120" s="44"/>
      <c r="AJ120" s="44"/>
      <c r="AK120" s="44"/>
      <c r="AL120" s="44"/>
      <c r="AM120" s="44"/>
      <c r="AN120" s="44"/>
      <c r="AO120" s="44"/>
      <c r="AP120" s="44"/>
      <c r="AQ120" s="44"/>
      <c r="AR120" s="44"/>
      <c r="AS120" s="44"/>
      <c r="AT120" s="44"/>
      <c r="AU120" s="44"/>
      <c r="AV120" s="44"/>
      <c r="AW120" s="44"/>
      <c r="AX120" s="44"/>
      <c r="AY120" s="44"/>
      <c r="AZ120" s="44"/>
      <c r="BA120" s="44"/>
      <c r="BB120" s="44"/>
      <c r="BC120" s="44"/>
      <c r="BD120" s="44"/>
      <c r="BE120" s="44"/>
      <c r="BF120" s="44"/>
      <c r="BG120" s="44"/>
      <c r="BH120" s="44"/>
      <c r="BI120" s="44"/>
      <c r="BJ120" s="44"/>
      <c r="BK120" s="44"/>
      <c r="BL120" s="44"/>
      <c r="BM120" s="44"/>
      <c r="BN120" s="44"/>
      <c r="BO120" s="44"/>
      <c r="BP120" s="44"/>
      <c r="BQ120" s="44"/>
      <c r="BR120" s="44"/>
      <c r="BS120" s="44"/>
      <c r="BT120" s="44"/>
      <c r="BU120" s="44"/>
      <c r="BV120" s="44"/>
      <c r="BW120" s="44"/>
      <c r="BX120" s="44"/>
      <c r="BY120" s="44"/>
      <c r="BZ120" s="44"/>
      <c r="CA120" s="44"/>
      <c r="CB120" s="44"/>
      <c r="CC120" s="44"/>
      <c r="CD120" s="44"/>
      <c r="CE120" s="44"/>
      <c r="CF120" s="44"/>
      <c r="CG120" s="44"/>
      <c r="CH120" s="44"/>
      <c r="CI120" s="44"/>
      <c r="CJ120" s="44"/>
      <c r="CK120" s="44"/>
      <c r="CL120" s="44"/>
      <c r="CM120" s="44"/>
      <c r="CN120" s="44"/>
      <c r="CO120" s="44"/>
      <c r="CP120" s="44"/>
      <c r="CQ120" s="44"/>
      <c r="CR120" s="44"/>
      <c r="CS120" s="44"/>
      <c r="CT120" s="44"/>
      <c r="CU120" s="44"/>
      <c r="CV120" s="44"/>
      <c r="CW120" s="44"/>
      <c r="CX120" s="44"/>
      <c r="CY120" s="44"/>
      <c r="CZ120" s="44"/>
      <c r="DA120" s="44"/>
      <c r="DB120" s="44"/>
      <c r="DC120" s="44"/>
      <c r="DD120" s="44"/>
      <c r="DE120" s="44"/>
      <c r="DF120" s="44"/>
      <c r="DG120" s="44"/>
      <c r="DH120" s="44"/>
      <c r="DI120" s="44"/>
      <c r="DJ120" s="44"/>
      <c r="DK120" s="44"/>
      <c r="DL120" s="44"/>
      <c r="DM120" s="44"/>
      <c r="DN120" s="44"/>
      <c r="DO120" s="44"/>
      <c r="DP120" s="44"/>
      <c r="DQ120" s="44"/>
      <c r="DR120" s="44"/>
      <c r="DS120" s="44"/>
      <c r="DT120" s="44"/>
      <c r="DU120" s="44"/>
      <c r="DV120" s="44"/>
      <c r="DW120" s="44"/>
      <c r="DX120" s="44"/>
      <c r="DY120" s="44"/>
      <c r="DZ120" s="44"/>
      <c r="EA120" s="44"/>
      <c r="EB120" s="44"/>
      <c r="EC120" s="44"/>
      <c r="ED120" s="44"/>
      <c r="EE120" s="44"/>
      <c r="EF120" s="44"/>
      <c r="EG120" s="44"/>
      <c r="EH120" s="44"/>
      <c r="EI120" s="44"/>
      <c r="EJ120" s="44"/>
      <c r="EK120" s="44"/>
      <c r="EL120" s="44"/>
      <c r="EM120" s="44"/>
      <c r="EN120" s="44"/>
      <c r="EO120" s="44"/>
      <c r="EP120" s="44"/>
      <c r="EQ120" s="44"/>
      <c r="ER120" s="44"/>
      <c r="ES120" s="44"/>
      <c r="ET120" s="44"/>
      <c r="EU120" s="44"/>
      <c r="EV120" s="44"/>
      <c r="EW120" s="44"/>
      <c r="EX120" s="44"/>
      <c r="EY120" s="44"/>
      <c r="EZ120" s="44"/>
      <c r="FA120" s="44"/>
      <c r="FB120" s="44"/>
      <c r="FC120" s="44"/>
      <c r="FD120" s="44"/>
      <c r="FE120" s="44"/>
      <c r="FF120" s="44"/>
      <c r="FG120" s="44"/>
      <c r="FH120" s="44"/>
      <c r="FI120" s="44"/>
      <c r="FJ120" s="44"/>
      <c r="FK120" s="44"/>
      <c r="FL120" s="44"/>
      <c r="FM120" s="44"/>
      <c r="FN120" s="44"/>
      <c r="FO120" s="44"/>
      <c r="FP120" s="44"/>
      <c r="FQ120" s="44"/>
      <c r="FR120" s="44"/>
      <c r="FS120" s="44"/>
      <c r="FT120" s="44"/>
      <c r="FU120" s="44"/>
      <c r="FV120" s="44"/>
    </row>
    <row r="121" spans="1:178" ht="20.25" hidden="1" customHeight="1" x14ac:dyDescent="0.25">
      <c r="A121" s="196" t="s">
        <v>255</v>
      </c>
      <c r="B121" s="92"/>
      <c r="C121" s="92"/>
      <c r="D121" s="200"/>
      <c r="E121" s="92"/>
      <c r="F121" s="92"/>
    </row>
    <row r="122" spans="1:178" ht="20.25" hidden="1" customHeight="1" x14ac:dyDescent="0.25">
      <c r="A122" s="188" t="s">
        <v>5</v>
      </c>
      <c r="B122" s="39"/>
      <c r="C122" s="39">
        <f>C21</f>
        <v>9169</v>
      </c>
      <c r="D122" s="104">
        <f>F122/C122</f>
        <v>9.353364598102301</v>
      </c>
      <c r="E122" s="39">
        <f>E21</f>
        <v>259</v>
      </c>
      <c r="F122" s="39">
        <f>F21</f>
        <v>85761</v>
      </c>
    </row>
    <row r="123" spans="1:178" ht="15.75" hidden="1" x14ac:dyDescent="0.25">
      <c r="A123" s="188" t="s">
        <v>256</v>
      </c>
      <c r="B123" s="39"/>
      <c r="C123" s="39"/>
      <c r="D123" s="104"/>
      <c r="E123" s="39"/>
      <c r="F123" s="39"/>
    </row>
    <row r="124" spans="1:178" hidden="1" x14ac:dyDescent="0.25">
      <c r="A124" s="16" t="s">
        <v>146</v>
      </c>
      <c r="B124" s="69"/>
      <c r="C124" s="69">
        <f>C23+C32+C91</f>
        <v>88247.052631578947</v>
      </c>
      <c r="D124" s="104"/>
      <c r="E124" s="69"/>
      <c r="F124" s="69"/>
    </row>
    <row r="125" spans="1:178" hidden="1" x14ac:dyDescent="0.25">
      <c r="A125" s="24" t="s">
        <v>144</v>
      </c>
      <c r="B125" s="39"/>
      <c r="C125" s="39">
        <f>C28+C114</f>
        <v>111248.93092105263</v>
      </c>
      <c r="D125" s="104"/>
      <c r="E125" s="39"/>
      <c r="F125" s="39"/>
    </row>
    <row r="126" spans="1:178" ht="30" hidden="1" x14ac:dyDescent="0.25">
      <c r="A126" s="24" t="s">
        <v>145</v>
      </c>
      <c r="B126" s="39"/>
      <c r="C126" s="39">
        <f>C57</f>
        <v>33700</v>
      </c>
      <c r="D126" s="104"/>
      <c r="E126" s="39"/>
      <c r="F126" s="39"/>
    </row>
    <row r="127" spans="1:178" ht="15.75" hidden="1" x14ac:dyDescent="0.25">
      <c r="A127" s="189" t="s">
        <v>257</v>
      </c>
      <c r="B127" s="39"/>
      <c r="C127" s="204">
        <f>C124+ROUND(C125*3.2,0)+C126</f>
        <v>477944.05263157893</v>
      </c>
      <c r="D127" s="104"/>
      <c r="E127" s="39"/>
      <c r="F127" s="39"/>
    </row>
    <row r="128" spans="1:178" hidden="1" x14ac:dyDescent="0.25">
      <c r="A128" s="72" t="s">
        <v>8</v>
      </c>
      <c r="B128" s="39"/>
      <c r="C128" s="39"/>
      <c r="D128" s="104"/>
      <c r="E128" s="39"/>
      <c r="F128" s="39"/>
    </row>
    <row r="129" spans="1:6" hidden="1" x14ac:dyDescent="0.25">
      <c r="A129" s="72" t="s">
        <v>258</v>
      </c>
      <c r="B129" s="39"/>
      <c r="C129" s="202">
        <f>C75</f>
        <v>1440</v>
      </c>
      <c r="D129" s="104">
        <f t="shared" ref="D129:D134" si="4">F129/C129</f>
        <v>7.7361111111111107</v>
      </c>
      <c r="E129" s="202">
        <f>E75</f>
        <v>37</v>
      </c>
      <c r="F129" s="202">
        <f>F75</f>
        <v>11140</v>
      </c>
    </row>
    <row r="130" spans="1:6" hidden="1" x14ac:dyDescent="0.25">
      <c r="A130" s="198" t="s">
        <v>23</v>
      </c>
      <c r="B130" s="39"/>
      <c r="C130" s="39"/>
      <c r="D130" s="104"/>
      <c r="E130" s="39"/>
      <c r="F130" s="39"/>
    </row>
    <row r="131" spans="1:6" hidden="1" x14ac:dyDescent="0.25">
      <c r="A131" s="13" t="s">
        <v>173</v>
      </c>
      <c r="B131" s="39"/>
      <c r="C131" s="39">
        <f>C77</f>
        <v>2300</v>
      </c>
      <c r="D131" s="104">
        <f t="shared" si="4"/>
        <v>8</v>
      </c>
      <c r="E131" s="39">
        <f t="shared" ref="E131:F134" si="5">E77</f>
        <v>77</v>
      </c>
      <c r="F131" s="39">
        <f t="shared" si="5"/>
        <v>18400</v>
      </c>
    </row>
    <row r="132" spans="1:6" hidden="1" x14ac:dyDescent="0.25">
      <c r="A132" s="13" t="s">
        <v>13</v>
      </c>
      <c r="B132" s="39"/>
      <c r="C132" s="39">
        <f>C78</f>
        <v>0</v>
      </c>
      <c r="D132" s="104"/>
      <c r="E132" s="39">
        <f t="shared" si="5"/>
        <v>0</v>
      </c>
      <c r="F132" s="39">
        <f t="shared" si="5"/>
        <v>0</v>
      </c>
    </row>
    <row r="133" spans="1:6" hidden="1" x14ac:dyDescent="0.25">
      <c r="A133" s="191" t="s">
        <v>174</v>
      </c>
      <c r="B133" s="39"/>
      <c r="C133" s="39">
        <f>C79</f>
        <v>2300</v>
      </c>
      <c r="D133" s="105">
        <f t="shared" si="4"/>
        <v>8</v>
      </c>
      <c r="E133" s="39">
        <f t="shared" si="5"/>
        <v>77</v>
      </c>
      <c r="F133" s="39">
        <f t="shared" si="5"/>
        <v>18400</v>
      </c>
    </row>
    <row r="134" spans="1:6" hidden="1" x14ac:dyDescent="0.25">
      <c r="A134" s="192" t="s">
        <v>259</v>
      </c>
      <c r="B134" s="39"/>
      <c r="C134" s="41">
        <f>C80</f>
        <v>3740</v>
      </c>
      <c r="D134" s="103">
        <f t="shared" si="4"/>
        <v>7.8983957219251337</v>
      </c>
      <c r="E134" s="41">
        <f t="shared" si="5"/>
        <v>114</v>
      </c>
      <c r="F134" s="41">
        <f t="shared" si="5"/>
        <v>29540</v>
      </c>
    </row>
    <row r="135" spans="1:6" hidden="1" x14ac:dyDescent="0.25">
      <c r="A135" s="193" t="s">
        <v>260</v>
      </c>
      <c r="B135" s="39"/>
      <c r="C135" s="194"/>
      <c r="D135" s="104"/>
      <c r="E135" s="194"/>
      <c r="F135" s="194"/>
    </row>
    <row r="136" spans="1:6" ht="31.5" hidden="1" x14ac:dyDescent="0.25">
      <c r="A136" s="165" t="s">
        <v>224</v>
      </c>
      <c r="B136" s="39"/>
      <c r="C136" s="194"/>
      <c r="D136" s="194"/>
      <c r="E136" s="194"/>
      <c r="F136" s="194"/>
    </row>
    <row r="137" spans="1:6" ht="31.5" hidden="1" x14ac:dyDescent="0.25">
      <c r="A137" s="165" t="s">
        <v>225</v>
      </c>
      <c r="B137" s="39"/>
      <c r="C137" s="194"/>
      <c r="D137" s="194"/>
      <c r="E137" s="194"/>
      <c r="F137" s="194"/>
    </row>
    <row r="138" spans="1:6" ht="15.75" hidden="1" x14ac:dyDescent="0.25">
      <c r="A138" s="165" t="s">
        <v>274</v>
      </c>
      <c r="B138" s="39"/>
      <c r="C138" s="194"/>
      <c r="D138" s="194"/>
      <c r="E138" s="194"/>
      <c r="F138" s="194"/>
    </row>
    <row r="139" spans="1:6" ht="15.75" hidden="1" x14ac:dyDescent="0.25">
      <c r="A139" s="141" t="s">
        <v>185</v>
      </c>
      <c r="B139" s="39"/>
      <c r="C139" s="194"/>
      <c r="D139" s="194"/>
      <c r="E139" s="194"/>
      <c r="F139" s="194"/>
    </row>
    <row r="140" spans="1:6" ht="18" hidden="1" customHeight="1" x14ac:dyDescent="0.25">
      <c r="A140" s="199" t="s">
        <v>242</v>
      </c>
      <c r="B140" s="39"/>
      <c r="C140" s="39">
        <f>C81</f>
        <v>13840</v>
      </c>
      <c r="D140" s="39"/>
      <c r="E140" s="39"/>
      <c r="F140" s="39"/>
    </row>
    <row r="141" spans="1:6" ht="15.75" hidden="1" x14ac:dyDescent="0.25">
      <c r="A141" s="181" t="s">
        <v>237</v>
      </c>
      <c r="B141" s="39"/>
      <c r="C141" s="39"/>
      <c r="D141" s="39"/>
      <c r="E141" s="39"/>
      <c r="F141" s="39"/>
    </row>
    <row r="142" spans="1:6" ht="15.75" hidden="1" x14ac:dyDescent="0.25">
      <c r="A142" s="182" t="s">
        <v>238</v>
      </c>
      <c r="B142" s="39"/>
      <c r="C142" s="39">
        <f>C81</f>
        <v>13840</v>
      </c>
      <c r="D142" s="39"/>
      <c r="E142" s="39"/>
      <c r="F142" s="39"/>
    </row>
    <row r="143" spans="1:6" ht="15.75" hidden="1" x14ac:dyDescent="0.25">
      <c r="A143" s="181" t="s">
        <v>239</v>
      </c>
      <c r="B143" s="39"/>
      <c r="C143" s="39">
        <f>C82</f>
        <v>13820</v>
      </c>
      <c r="D143" s="39"/>
      <c r="E143" s="39"/>
      <c r="F143" s="39"/>
    </row>
    <row r="144" spans="1:6" ht="31.5" hidden="1" x14ac:dyDescent="0.25">
      <c r="A144" s="183" t="s">
        <v>240</v>
      </c>
      <c r="B144" s="39"/>
      <c r="C144" s="39">
        <f>C83</f>
        <v>13820</v>
      </c>
      <c r="D144" s="39"/>
      <c r="E144" s="39"/>
      <c r="F144" s="39"/>
    </row>
    <row r="145" spans="1:6" ht="16.5" hidden="1" thickBot="1" x14ac:dyDescent="0.3">
      <c r="A145" s="201" t="s">
        <v>241</v>
      </c>
      <c r="B145" s="195"/>
      <c r="C145" s="195">
        <f>C84</f>
        <v>20</v>
      </c>
      <c r="D145" s="195"/>
      <c r="E145" s="195"/>
      <c r="F145" s="195"/>
    </row>
    <row r="146" spans="1:6" hidden="1" x14ac:dyDescent="0.25"/>
  </sheetData>
  <mergeCells count="6">
    <mergeCell ref="A2:F3"/>
    <mergeCell ref="C4:C6"/>
    <mergeCell ref="B4:B6"/>
    <mergeCell ref="D4:D6"/>
    <mergeCell ref="E4:E6"/>
    <mergeCell ref="F4:F6"/>
  </mergeCells>
  <pageMargins left="0.78740157480314965" right="0" top="0.15748031496062992" bottom="0.15748031496062992" header="0" footer="0"/>
  <pageSetup paperSize="9" scale="8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03"/>
  <sheetViews>
    <sheetView zoomScale="85" zoomScaleNormal="85" zoomScaleSheetLayoutView="75" workbookViewId="0">
      <pane xSplit="1" ySplit="7" topLeftCell="C8" activePane="bottomRight" state="frozen"/>
      <selection activeCell="H92" sqref="H92"/>
      <selection pane="topRight" activeCell="H92" sqref="H92"/>
      <selection pane="bottomLeft" activeCell="H92" sqref="H92"/>
      <selection pane="bottomRight" activeCell="H92" sqref="H92"/>
    </sheetView>
  </sheetViews>
  <sheetFormatPr defaultColWidth="11.42578125" defaultRowHeight="15" x14ac:dyDescent="0.25"/>
  <cols>
    <col min="1" max="1" width="43.28515625" style="2" customWidth="1"/>
    <col min="2" max="2" width="11.7109375" style="2" hidden="1" customWidth="1"/>
    <col min="3" max="3" width="11.7109375" style="2" customWidth="1"/>
    <col min="4" max="4" width="9.85546875" style="2" customWidth="1"/>
    <col min="5" max="5" width="10.42578125" style="2" customWidth="1"/>
    <col min="6" max="6" width="10.7109375" style="2" customWidth="1"/>
    <col min="7" max="7" width="32.7109375" style="2" customWidth="1"/>
    <col min="8" max="16384" width="11.42578125" style="2"/>
  </cols>
  <sheetData>
    <row r="2" spans="1:7" s="1" customFormat="1" ht="30.75" customHeight="1" x14ac:dyDescent="0.25">
      <c r="A2" s="538" t="s">
        <v>302</v>
      </c>
      <c r="B2" s="523"/>
      <c r="C2" s="523"/>
      <c r="D2" s="523"/>
      <c r="E2" s="523"/>
      <c r="F2" s="523"/>
    </row>
    <row r="3" spans="1:7" ht="15.75" customHeight="1" thickBot="1" x14ac:dyDescent="0.3">
      <c r="A3" s="523"/>
      <c r="B3" s="523"/>
      <c r="C3" s="523"/>
      <c r="D3" s="523"/>
      <c r="E3" s="523"/>
      <c r="F3" s="523"/>
    </row>
    <row r="4" spans="1:7" ht="27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7" ht="30.75" customHeight="1" x14ac:dyDescent="0.3">
      <c r="A5" s="47"/>
      <c r="B5" s="530"/>
      <c r="C5" s="536"/>
      <c r="D5" s="533"/>
      <c r="E5" s="530"/>
      <c r="F5" s="527"/>
    </row>
    <row r="6" spans="1:7" ht="34.5" customHeight="1" thickBot="1" x14ac:dyDescent="0.3">
      <c r="A6" s="48" t="s">
        <v>4</v>
      </c>
      <c r="B6" s="531"/>
      <c r="C6" s="537"/>
      <c r="D6" s="534"/>
      <c r="E6" s="531"/>
      <c r="F6" s="528"/>
    </row>
    <row r="7" spans="1:7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7" s="44" customFormat="1" ht="29.25" x14ac:dyDescent="0.25">
      <c r="A8" s="31" t="s">
        <v>188</v>
      </c>
      <c r="B8" s="54"/>
      <c r="C8" s="66"/>
      <c r="D8" s="66"/>
      <c r="E8" s="66"/>
      <c r="F8" s="66"/>
      <c r="G8" s="4"/>
    </row>
    <row r="9" spans="1:7" s="44" customFormat="1" x14ac:dyDescent="0.25">
      <c r="A9" s="9" t="s">
        <v>5</v>
      </c>
      <c r="B9" s="54"/>
      <c r="C9" s="63"/>
      <c r="D9" s="63"/>
      <c r="E9" s="63"/>
      <c r="F9" s="63"/>
    </row>
    <row r="10" spans="1:7" s="44" customFormat="1" x14ac:dyDescent="0.25">
      <c r="A10" s="10" t="s">
        <v>13</v>
      </c>
      <c r="B10" s="8">
        <v>340</v>
      </c>
      <c r="C10" s="63">
        <v>465</v>
      </c>
      <c r="D10" s="105">
        <v>9</v>
      </c>
      <c r="E10" s="66">
        <f t="shared" ref="E10:E17" si="0">ROUND(F10/B10,0)</f>
        <v>12</v>
      </c>
      <c r="F10" s="63">
        <f t="shared" ref="F10:F17" si="1">ROUND(C10*D10,0)</f>
        <v>4185</v>
      </c>
    </row>
    <row r="11" spans="1:7" s="44" customFormat="1" x14ac:dyDescent="0.25">
      <c r="A11" s="10" t="s">
        <v>24</v>
      </c>
      <c r="B11" s="8">
        <v>340</v>
      </c>
      <c r="C11" s="63">
        <v>470</v>
      </c>
      <c r="D11" s="105">
        <v>11</v>
      </c>
      <c r="E11" s="66">
        <f t="shared" si="0"/>
        <v>15</v>
      </c>
      <c r="F11" s="63">
        <f t="shared" si="1"/>
        <v>5170</v>
      </c>
    </row>
    <row r="12" spans="1:7" s="44" customFormat="1" x14ac:dyDescent="0.25">
      <c r="A12" s="10" t="s">
        <v>74</v>
      </c>
      <c r="B12" s="8">
        <v>340</v>
      </c>
      <c r="C12" s="63">
        <v>130</v>
      </c>
      <c r="D12" s="105">
        <v>12</v>
      </c>
      <c r="E12" s="66">
        <f t="shared" si="0"/>
        <v>5</v>
      </c>
      <c r="F12" s="63">
        <f t="shared" si="1"/>
        <v>1560</v>
      </c>
    </row>
    <row r="13" spans="1:7" s="44" customFormat="1" x14ac:dyDescent="0.25">
      <c r="A13" s="10" t="s">
        <v>75</v>
      </c>
      <c r="B13" s="8">
        <v>340</v>
      </c>
      <c r="C13" s="63">
        <v>195</v>
      </c>
      <c r="D13" s="105">
        <v>11</v>
      </c>
      <c r="E13" s="66">
        <f t="shared" si="0"/>
        <v>6</v>
      </c>
      <c r="F13" s="63">
        <f t="shared" si="1"/>
        <v>2145</v>
      </c>
    </row>
    <row r="14" spans="1:7" s="44" customFormat="1" x14ac:dyDescent="0.25">
      <c r="A14" s="10" t="s">
        <v>32</v>
      </c>
      <c r="B14" s="8">
        <v>300</v>
      </c>
      <c r="C14" s="63">
        <v>200</v>
      </c>
      <c r="D14" s="105">
        <v>5.8</v>
      </c>
      <c r="E14" s="66">
        <f t="shared" si="0"/>
        <v>4</v>
      </c>
      <c r="F14" s="63">
        <f t="shared" si="1"/>
        <v>1160</v>
      </c>
    </row>
    <row r="15" spans="1:7" s="44" customFormat="1" x14ac:dyDescent="0.25">
      <c r="A15" s="10" t="s">
        <v>28</v>
      </c>
      <c r="B15" s="8">
        <v>340</v>
      </c>
      <c r="C15" s="63">
        <v>90</v>
      </c>
      <c r="D15" s="105">
        <v>7.7</v>
      </c>
      <c r="E15" s="66">
        <f t="shared" si="0"/>
        <v>2</v>
      </c>
      <c r="F15" s="63">
        <f t="shared" si="1"/>
        <v>693</v>
      </c>
    </row>
    <row r="16" spans="1:7" s="44" customFormat="1" x14ac:dyDescent="0.25">
      <c r="A16" s="10" t="s">
        <v>27</v>
      </c>
      <c r="B16" s="8">
        <v>340</v>
      </c>
      <c r="C16" s="63">
        <v>438</v>
      </c>
      <c r="D16" s="105">
        <v>6.1</v>
      </c>
      <c r="E16" s="66">
        <f t="shared" si="0"/>
        <v>8</v>
      </c>
      <c r="F16" s="63">
        <f t="shared" si="1"/>
        <v>2672</v>
      </c>
    </row>
    <row r="17" spans="1:6" s="44" customFormat="1" x14ac:dyDescent="0.25">
      <c r="A17" s="10" t="s">
        <v>30</v>
      </c>
      <c r="B17" s="8">
        <v>320</v>
      </c>
      <c r="C17" s="63">
        <v>330</v>
      </c>
      <c r="D17" s="105">
        <v>8</v>
      </c>
      <c r="E17" s="66">
        <f t="shared" si="0"/>
        <v>8</v>
      </c>
      <c r="F17" s="63">
        <f t="shared" si="1"/>
        <v>2640</v>
      </c>
    </row>
    <row r="18" spans="1:6" s="44" customFormat="1" ht="14.25" x14ac:dyDescent="0.2">
      <c r="A18" s="31" t="s">
        <v>6</v>
      </c>
      <c r="B18" s="11"/>
      <c r="C18" s="59">
        <f>SUM(C10:C17)</f>
        <v>2318</v>
      </c>
      <c r="D18" s="103">
        <f>F18/C18</f>
        <v>8.7251941328731668</v>
      </c>
      <c r="E18" s="76">
        <f>SUM(E10:E17)</f>
        <v>60</v>
      </c>
      <c r="F18" s="59">
        <f>SUM(F10:F17)</f>
        <v>20225</v>
      </c>
    </row>
    <row r="19" spans="1:6" s="44" customFormat="1" x14ac:dyDescent="0.25">
      <c r="A19" s="15" t="s">
        <v>7</v>
      </c>
      <c r="B19" s="63"/>
      <c r="C19" s="63"/>
      <c r="D19" s="63"/>
      <c r="E19" s="63"/>
      <c r="F19" s="63"/>
    </row>
    <row r="20" spans="1:6" s="44" customFormat="1" x14ac:dyDescent="0.25">
      <c r="A20" s="16" t="s">
        <v>146</v>
      </c>
      <c r="B20" s="63"/>
      <c r="C20" s="63">
        <f>C21+C22+C23+C24</f>
        <v>11756</v>
      </c>
      <c r="D20" s="63"/>
      <c r="E20" s="63"/>
      <c r="F20" s="63"/>
    </row>
    <row r="21" spans="1:6" s="44" customFormat="1" x14ac:dyDescent="0.25">
      <c r="A21" s="16" t="s">
        <v>192</v>
      </c>
      <c r="B21" s="63"/>
      <c r="C21" s="63"/>
      <c r="D21" s="63"/>
      <c r="E21" s="63"/>
      <c r="F21" s="63"/>
    </row>
    <row r="22" spans="1:6" s="44" customFormat="1" ht="30" x14ac:dyDescent="0.25">
      <c r="A22" s="16" t="s">
        <v>227</v>
      </c>
      <c r="B22" s="63"/>
      <c r="C22" s="63">
        <v>2560</v>
      </c>
      <c r="D22" s="63"/>
      <c r="E22" s="63"/>
      <c r="F22" s="63"/>
    </row>
    <row r="23" spans="1:6" s="44" customFormat="1" ht="30" x14ac:dyDescent="0.25">
      <c r="A23" s="16" t="s">
        <v>228</v>
      </c>
      <c r="B23" s="63"/>
      <c r="C23" s="63">
        <v>200</v>
      </c>
      <c r="D23" s="63"/>
      <c r="E23" s="63"/>
      <c r="F23" s="63"/>
    </row>
    <row r="24" spans="1:6" s="44" customFormat="1" x14ac:dyDescent="0.25">
      <c r="A24" s="16" t="s">
        <v>229</v>
      </c>
      <c r="B24" s="63"/>
      <c r="C24" s="63">
        <v>8996</v>
      </c>
      <c r="D24" s="63"/>
      <c r="E24" s="63"/>
      <c r="F24" s="63"/>
    </row>
    <row r="25" spans="1:6" s="44" customFormat="1" x14ac:dyDescent="0.25">
      <c r="A25" s="24" t="s">
        <v>144</v>
      </c>
      <c r="B25" s="63"/>
      <c r="C25" s="63">
        <v>36600</v>
      </c>
      <c r="D25" s="63"/>
      <c r="E25" s="63"/>
      <c r="F25" s="63"/>
    </row>
    <row r="26" spans="1:6" s="44" customFormat="1" x14ac:dyDescent="0.25">
      <c r="A26" s="152" t="s">
        <v>191</v>
      </c>
      <c r="B26" s="63"/>
      <c r="C26" s="63">
        <v>21500</v>
      </c>
      <c r="D26" s="63"/>
      <c r="E26" s="63"/>
      <c r="F26" s="63"/>
    </row>
    <row r="27" spans="1:6" s="44" customFormat="1" x14ac:dyDescent="0.25">
      <c r="A27" s="17" t="s">
        <v>165</v>
      </c>
      <c r="B27" s="63"/>
      <c r="C27" s="59">
        <f>C20+ROUND(C25*3.2,0)</f>
        <v>128876</v>
      </c>
      <c r="D27" s="63"/>
      <c r="E27" s="63"/>
      <c r="F27" s="63"/>
    </row>
    <row r="28" spans="1:6" s="44" customFormat="1" x14ac:dyDescent="0.25">
      <c r="A28" s="15" t="s">
        <v>198</v>
      </c>
      <c r="B28" s="63"/>
      <c r="C28" s="63"/>
      <c r="D28" s="63"/>
      <c r="E28" s="63"/>
      <c r="F28" s="63"/>
    </row>
    <row r="29" spans="1:6" s="44" customFormat="1" x14ac:dyDescent="0.25">
      <c r="A29" s="16" t="s">
        <v>146</v>
      </c>
      <c r="B29" s="63"/>
      <c r="C29" s="93">
        <f>C30+C31+C38+C46+C47+C48+C49+C50</f>
        <v>22418</v>
      </c>
      <c r="D29" s="63"/>
      <c r="E29" s="63"/>
      <c r="F29" s="63"/>
    </row>
    <row r="30" spans="1:6" s="44" customFormat="1" x14ac:dyDescent="0.25">
      <c r="A30" s="16" t="s">
        <v>192</v>
      </c>
      <c r="B30" s="63"/>
      <c r="C30" s="93"/>
      <c r="D30" s="63"/>
      <c r="E30" s="63"/>
      <c r="F30" s="63"/>
    </row>
    <row r="31" spans="1:6" s="44" customFormat="1" ht="45" x14ac:dyDescent="0.25">
      <c r="A31" s="16" t="s">
        <v>193</v>
      </c>
      <c r="B31" s="63"/>
      <c r="C31" s="110">
        <f>C32+C33+C34+C36</f>
        <v>7345</v>
      </c>
      <c r="D31" s="63"/>
      <c r="E31" s="63"/>
      <c r="F31" s="63"/>
    </row>
    <row r="32" spans="1:6" s="44" customFormat="1" ht="30" x14ac:dyDescent="0.25">
      <c r="A32" s="16" t="s">
        <v>194</v>
      </c>
      <c r="B32" s="63"/>
      <c r="C32" s="110">
        <v>2788</v>
      </c>
      <c r="D32" s="63"/>
      <c r="E32" s="63"/>
      <c r="F32" s="63"/>
    </row>
    <row r="33" spans="1:9" s="44" customFormat="1" ht="30" x14ac:dyDescent="0.25">
      <c r="A33" s="16" t="s">
        <v>195</v>
      </c>
      <c r="B33" s="63"/>
      <c r="C33" s="110">
        <v>837</v>
      </c>
      <c r="D33" s="63"/>
      <c r="E33" s="63"/>
      <c r="F33" s="63"/>
    </row>
    <row r="34" spans="1:9" s="44" customFormat="1" ht="45" x14ac:dyDescent="0.25">
      <c r="A34" s="16" t="s">
        <v>262</v>
      </c>
      <c r="B34" s="59"/>
      <c r="C34" s="110">
        <v>1534</v>
      </c>
      <c r="D34" s="63"/>
      <c r="E34" s="63"/>
      <c r="F34" s="63"/>
    </row>
    <row r="35" spans="1:9" s="44" customFormat="1" x14ac:dyDescent="0.25">
      <c r="A35" s="197" t="s">
        <v>263</v>
      </c>
      <c r="B35" s="59"/>
      <c r="C35" s="110">
        <v>171</v>
      </c>
      <c r="D35" s="63"/>
      <c r="E35" s="63"/>
      <c r="F35" s="63"/>
    </row>
    <row r="36" spans="1:9" s="44" customFormat="1" ht="30" x14ac:dyDescent="0.25">
      <c r="A36" s="16" t="s">
        <v>264</v>
      </c>
      <c r="B36" s="59"/>
      <c r="C36" s="110">
        <v>2186</v>
      </c>
      <c r="D36" s="63"/>
      <c r="E36" s="63"/>
      <c r="F36" s="63"/>
    </row>
    <row r="37" spans="1:9" s="44" customFormat="1" x14ac:dyDescent="0.25">
      <c r="A37" s="197" t="s">
        <v>263</v>
      </c>
      <c r="B37" s="59"/>
      <c r="C37" s="110">
        <v>247</v>
      </c>
      <c r="D37" s="63"/>
      <c r="E37" s="63"/>
      <c r="F37" s="63"/>
    </row>
    <row r="38" spans="1:9" s="44" customFormat="1" ht="45" x14ac:dyDescent="0.25">
      <c r="A38" s="16" t="s">
        <v>230</v>
      </c>
      <c r="B38" s="59"/>
      <c r="C38" s="110">
        <f>C39+C40+C42+C44</f>
        <v>15073</v>
      </c>
      <c r="D38" s="63"/>
      <c r="E38" s="63"/>
      <c r="F38" s="63"/>
      <c r="I38" s="167"/>
    </row>
    <row r="39" spans="1:9" s="44" customFormat="1" ht="30" x14ac:dyDescent="0.25">
      <c r="A39" s="16" t="s">
        <v>231</v>
      </c>
      <c r="B39" s="63"/>
      <c r="C39" s="93">
        <v>1000</v>
      </c>
      <c r="D39" s="63"/>
      <c r="E39" s="63"/>
      <c r="F39" s="63"/>
    </row>
    <row r="40" spans="1:9" s="44" customFormat="1" ht="60" x14ac:dyDescent="0.25">
      <c r="A40" s="16" t="s">
        <v>265</v>
      </c>
      <c r="B40" s="63"/>
      <c r="C40" s="110">
        <v>13606</v>
      </c>
      <c r="D40" s="63"/>
      <c r="E40" s="63"/>
      <c r="F40" s="63"/>
    </row>
    <row r="41" spans="1:9" s="44" customFormat="1" x14ac:dyDescent="0.25">
      <c r="A41" s="197" t="s">
        <v>263</v>
      </c>
      <c r="B41" s="111"/>
      <c r="C41" s="110">
        <v>4400</v>
      </c>
      <c r="D41" s="63"/>
      <c r="E41" s="63"/>
      <c r="F41" s="63"/>
      <c r="I41" s="167"/>
    </row>
    <row r="42" spans="1:9" s="44" customFormat="1" ht="45" x14ac:dyDescent="0.25">
      <c r="A42" s="16" t="s">
        <v>266</v>
      </c>
      <c r="B42" s="6"/>
      <c r="C42" s="110">
        <v>467</v>
      </c>
      <c r="D42" s="63"/>
      <c r="E42" s="63"/>
      <c r="F42" s="63"/>
      <c r="I42" s="167"/>
    </row>
    <row r="43" spans="1:9" s="44" customFormat="1" x14ac:dyDescent="0.25">
      <c r="A43" s="197" t="s">
        <v>263</v>
      </c>
      <c r="B43" s="6"/>
      <c r="C43" s="110">
        <v>459</v>
      </c>
      <c r="D43" s="63"/>
      <c r="E43" s="63"/>
      <c r="F43" s="63"/>
      <c r="I43" s="167"/>
    </row>
    <row r="44" spans="1:9" s="44" customFormat="1" ht="45" x14ac:dyDescent="0.25">
      <c r="A44" s="16" t="s">
        <v>267</v>
      </c>
      <c r="B44" s="6"/>
      <c r="C44" s="110"/>
      <c r="D44" s="63"/>
      <c r="E44" s="63"/>
      <c r="F44" s="63"/>
      <c r="I44" s="167"/>
    </row>
    <row r="45" spans="1:9" s="44" customFormat="1" ht="15.75" customHeight="1" x14ac:dyDescent="0.25">
      <c r="A45" s="197" t="s">
        <v>263</v>
      </c>
      <c r="B45" s="6"/>
      <c r="C45" s="110"/>
      <c r="D45" s="63"/>
      <c r="E45" s="63"/>
      <c r="F45" s="63"/>
      <c r="I45" s="167"/>
    </row>
    <row r="46" spans="1:9" s="44" customFormat="1" ht="45" x14ac:dyDescent="0.25">
      <c r="A46" s="16" t="s">
        <v>233</v>
      </c>
      <c r="B46" s="6"/>
      <c r="C46" s="110"/>
      <c r="D46" s="63"/>
      <c r="E46" s="63"/>
      <c r="F46" s="63"/>
      <c r="I46" s="167"/>
    </row>
    <row r="47" spans="1:9" s="44" customFormat="1" ht="30" x14ac:dyDescent="0.25">
      <c r="A47" s="16" t="s">
        <v>234</v>
      </c>
      <c r="B47" s="6"/>
      <c r="C47" s="110"/>
      <c r="D47" s="63"/>
      <c r="E47" s="63"/>
      <c r="F47" s="63"/>
      <c r="I47" s="167"/>
    </row>
    <row r="48" spans="1:9" s="44" customFormat="1" ht="30" x14ac:dyDescent="0.25">
      <c r="A48" s="16" t="s">
        <v>235</v>
      </c>
      <c r="B48" s="6"/>
      <c r="C48" s="110"/>
      <c r="D48" s="63"/>
      <c r="E48" s="63"/>
      <c r="F48" s="63"/>
      <c r="I48" s="167"/>
    </row>
    <row r="49" spans="1:9" s="44" customFormat="1" x14ac:dyDescent="0.25">
      <c r="A49" s="16" t="s">
        <v>236</v>
      </c>
      <c r="B49" s="6"/>
      <c r="C49" s="93"/>
      <c r="D49" s="63"/>
      <c r="E49" s="63"/>
      <c r="F49" s="63"/>
      <c r="I49" s="167"/>
    </row>
    <row r="50" spans="1:9" s="44" customFormat="1" x14ac:dyDescent="0.25">
      <c r="A50" s="16" t="s">
        <v>271</v>
      </c>
      <c r="B50" s="6"/>
      <c r="C50" s="93"/>
      <c r="D50" s="63"/>
      <c r="E50" s="63"/>
      <c r="F50" s="63"/>
      <c r="I50" s="167"/>
    </row>
    <row r="51" spans="1:9" s="44" customFormat="1" x14ac:dyDescent="0.25">
      <c r="A51" s="152" t="s">
        <v>282</v>
      </c>
      <c r="B51" s="6"/>
      <c r="C51" s="93"/>
      <c r="D51" s="63"/>
      <c r="E51" s="63"/>
      <c r="F51" s="63"/>
      <c r="I51" s="167"/>
    </row>
    <row r="52" spans="1:9" s="44" customFormat="1" x14ac:dyDescent="0.25">
      <c r="A52" s="24" t="s">
        <v>144</v>
      </c>
      <c r="B52" s="6"/>
      <c r="C52" s="93"/>
      <c r="D52" s="63"/>
      <c r="E52" s="63"/>
      <c r="F52" s="63"/>
      <c r="I52" s="167"/>
    </row>
    <row r="53" spans="1:9" s="44" customFormat="1" x14ac:dyDescent="0.25">
      <c r="A53" s="152" t="s">
        <v>191</v>
      </c>
      <c r="B53" s="6"/>
      <c r="C53" s="93"/>
      <c r="D53" s="63"/>
      <c r="E53" s="63"/>
      <c r="F53" s="63"/>
      <c r="I53" s="167"/>
    </row>
    <row r="54" spans="1:9" s="44" customFormat="1" ht="30" x14ac:dyDescent="0.25">
      <c r="A54" s="24" t="s">
        <v>145</v>
      </c>
      <c r="B54" s="6"/>
      <c r="C54" s="93">
        <v>12363</v>
      </c>
      <c r="D54" s="63"/>
      <c r="E54" s="63"/>
      <c r="F54" s="63"/>
      <c r="I54" s="167"/>
    </row>
    <row r="55" spans="1:9" s="44" customFormat="1" ht="30" x14ac:dyDescent="0.25">
      <c r="A55" s="24" t="s">
        <v>208</v>
      </c>
      <c r="B55" s="6"/>
      <c r="C55" s="93"/>
      <c r="D55" s="63"/>
      <c r="E55" s="63"/>
      <c r="F55" s="63"/>
      <c r="I55" s="167"/>
    </row>
    <row r="56" spans="1:9" s="44" customFormat="1" ht="15.75" customHeight="1" x14ac:dyDescent="0.25">
      <c r="A56" s="24" t="s">
        <v>268</v>
      </c>
      <c r="B56" s="6"/>
      <c r="C56" s="93">
        <v>6500</v>
      </c>
      <c r="D56" s="63"/>
      <c r="E56" s="63"/>
      <c r="F56" s="63"/>
      <c r="I56" s="167"/>
    </row>
    <row r="57" spans="1:9" s="44" customFormat="1" x14ac:dyDescent="0.25">
      <c r="A57" s="14" t="s">
        <v>197</v>
      </c>
      <c r="B57" s="6"/>
      <c r="C57" s="78">
        <f>C29+ROUND(C52*3.2,0)+C54</f>
        <v>34781</v>
      </c>
      <c r="D57" s="63"/>
      <c r="E57" s="63"/>
      <c r="F57" s="63"/>
      <c r="I57" s="167"/>
    </row>
    <row r="58" spans="1:9" s="44" customFormat="1" ht="18.75" customHeight="1" x14ac:dyDescent="0.25">
      <c r="A58" s="450" t="s">
        <v>196</v>
      </c>
      <c r="B58" s="6"/>
      <c r="C58" s="78">
        <f>C27+C57</f>
        <v>163657</v>
      </c>
      <c r="D58" s="63"/>
      <c r="E58" s="63"/>
      <c r="F58" s="63"/>
      <c r="I58" s="167"/>
    </row>
    <row r="59" spans="1:9" s="44" customFormat="1" ht="18" customHeight="1" x14ac:dyDescent="0.25">
      <c r="A59" s="451" t="s">
        <v>8</v>
      </c>
      <c r="B59" s="6"/>
      <c r="C59" s="63"/>
      <c r="D59" s="66"/>
      <c r="E59" s="66"/>
      <c r="F59" s="63"/>
    </row>
    <row r="60" spans="1:9" s="44" customFormat="1" x14ac:dyDescent="0.25">
      <c r="A60" s="20" t="s">
        <v>172</v>
      </c>
      <c r="B60" s="6"/>
      <c r="C60" s="63"/>
      <c r="D60" s="66"/>
      <c r="E60" s="66"/>
      <c r="F60" s="63"/>
    </row>
    <row r="61" spans="1:9" s="44" customFormat="1" x14ac:dyDescent="0.25">
      <c r="A61" s="52" t="s">
        <v>30</v>
      </c>
      <c r="B61" s="8">
        <v>300</v>
      </c>
      <c r="C61" s="63">
        <v>140</v>
      </c>
      <c r="D61" s="105">
        <v>10</v>
      </c>
      <c r="E61" s="66">
        <f>ROUND(F61/B61,0)</f>
        <v>5</v>
      </c>
      <c r="F61" s="63">
        <f>ROUND(C61*D61,0)</f>
        <v>1400</v>
      </c>
    </row>
    <row r="62" spans="1:9" s="44" customFormat="1" x14ac:dyDescent="0.25">
      <c r="A62" s="52" t="s">
        <v>27</v>
      </c>
      <c r="B62" s="8">
        <v>300</v>
      </c>
      <c r="C62" s="63">
        <v>400</v>
      </c>
      <c r="D62" s="105">
        <v>6</v>
      </c>
      <c r="E62" s="66">
        <f>ROUND(F62/B62,0)</f>
        <v>8</v>
      </c>
      <c r="F62" s="63">
        <f>ROUND(C62*D62,0)</f>
        <v>2400</v>
      </c>
    </row>
    <row r="63" spans="1:9" s="44" customFormat="1" x14ac:dyDescent="0.25">
      <c r="A63" s="52" t="s">
        <v>13</v>
      </c>
      <c r="B63" s="8">
        <v>300</v>
      </c>
      <c r="C63" s="63">
        <v>175</v>
      </c>
      <c r="D63" s="105">
        <v>10.5</v>
      </c>
      <c r="E63" s="66">
        <f>ROUND(F63/B63,0)</f>
        <v>6</v>
      </c>
      <c r="F63" s="63">
        <f>ROUND(C63*D63,0)</f>
        <v>1838</v>
      </c>
    </row>
    <row r="64" spans="1:9" s="44" customFormat="1" x14ac:dyDescent="0.25">
      <c r="A64" s="52" t="s">
        <v>24</v>
      </c>
      <c r="B64" s="8">
        <v>300</v>
      </c>
      <c r="C64" s="63">
        <v>50</v>
      </c>
      <c r="D64" s="105">
        <v>10</v>
      </c>
      <c r="E64" s="66">
        <f>ROUND(F64/B64,0)</f>
        <v>2</v>
      </c>
      <c r="F64" s="63">
        <f>ROUND(C64*D64,0)</f>
        <v>500</v>
      </c>
    </row>
    <row r="65" spans="1:6" s="44" customFormat="1" x14ac:dyDescent="0.25">
      <c r="A65" s="452" t="s">
        <v>28</v>
      </c>
      <c r="B65" s="8">
        <v>300</v>
      </c>
      <c r="C65" s="63">
        <v>40</v>
      </c>
      <c r="D65" s="105">
        <v>8.5</v>
      </c>
      <c r="E65" s="66">
        <f>ROUND(F65/B65,0)</f>
        <v>1</v>
      </c>
      <c r="F65" s="63">
        <f>ROUND(C65*D65,0)</f>
        <v>340</v>
      </c>
    </row>
    <row r="66" spans="1:6" s="44" customFormat="1" x14ac:dyDescent="0.25">
      <c r="A66" s="72" t="s">
        <v>10</v>
      </c>
      <c r="B66" s="75"/>
      <c r="C66" s="112">
        <f>C61+C62+C63+C64+C65</f>
        <v>805</v>
      </c>
      <c r="D66" s="104">
        <f>F66/C66</f>
        <v>8.047204968944099</v>
      </c>
      <c r="E66" s="102">
        <f>E61+E62+E63+E64+E65</f>
        <v>22</v>
      </c>
      <c r="F66" s="102">
        <f>F61+F62+F63+F64+F65</f>
        <v>6478</v>
      </c>
    </row>
    <row r="67" spans="1:6" s="44" customFormat="1" x14ac:dyDescent="0.25">
      <c r="A67" s="20" t="s">
        <v>98</v>
      </c>
      <c r="B67" s="75"/>
      <c r="C67" s="112"/>
      <c r="D67" s="104"/>
      <c r="E67" s="102"/>
      <c r="F67" s="102"/>
    </row>
    <row r="68" spans="1:6" s="44" customFormat="1" x14ac:dyDescent="0.25">
      <c r="A68" s="131" t="s">
        <v>173</v>
      </c>
      <c r="B68" s="148">
        <v>240</v>
      </c>
      <c r="C68" s="63">
        <v>500</v>
      </c>
      <c r="D68" s="105">
        <v>8</v>
      </c>
      <c r="E68" s="66">
        <f>ROUND(F68/B68,0)</f>
        <v>17</v>
      </c>
      <c r="F68" s="63">
        <f>ROUND(C68*D68,0)</f>
        <v>4000</v>
      </c>
    </row>
    <row r="69" spans="1:6" s="44" customFormat="1" x14ac:dyDescent="0.25">
      <c r="A69" s="72" t="s">
        <v>174</v>
      </c>
      <c r="B69" s="453"/>
      <c r="C69" s="112">
        <f>C68</f>
        <v>500</v>
      </c>
      <c r="D69" s="104">
        <f>D68</f>
        <v>8</v>
      </c>
      <c r="E69" s="112">
        <f>E68</f>
        <v>17</v>
      </c>
      <c r="F69" s="112">
        <f>F68</f>
        <v>4000</v>
      </c>
    </row>
    <row r="70" spans="1:6" s="44" customFormat="1" ht="21" customHeight="1" x14ac:dyDescent="0.25">
      <c r="A70" s="22" t="s">
        <v>141</v>
      </c>
      <c r="B70" s="37"/>
      <c r="C70" s="59">
        <f>C66+C69</f>
        <v>1305</v>
      </c>
      <c r="D70" s="103">
        <f>F70/C70</f>
        <v>8.0291187739463599</v>
      </c>
      <c r="E70" s="59">
        <f>E66+E69</f>
        <v>39</v>
      </c>
      <c r="F70" s="59">
        <f>F66+F69</f>
        <v>10478</v>
      </c>
    </row>
    <row r="71" spans="1:6" s="44" customFormat="1" ht="30" x14ac:dyDescent="0.25">
      <c r="A71" s="454" t="s">
        <v>225</v>
      </c>
      <c r="B71" s="455"/>
      <c r="C71" s="111">
        <v>756</v>
      </c>
      <c r="D71" s="103"/>
      <c r="E71" s="59"/>
      <c r="F71" s="59"/>
    </row>
    <row r="72" spans="1:6" s="44" customFormat="1" ht="19.5" customHeight="1" x14ac:dyDescent="0.25">
      <c r="A72" s="21" t="s">
        <v>242</v>
      </c>
      <c r="B72" s="8"/>
      <c r="C72" s="59">
        <f>C73+C75</f>
        <v>6000</v>
      </c>
      <c r="D72" s="66"/>
      <c r="E72" s="66"/>
      <c r="F72" s="66"/>
    </row>
    <row r="73" spans="1:6" x14ac:dyDescent="0.25">
      <c r="A73" s="147" t="s">
        <v>237</v>
      </c>
      <c r="B73" s="176"/>
      <c r="C73" s="178">
        <f>C74</f>
        <v>5990</v>
      </c>
      <c r="D73" s="176"/>
      <c r="E73" s="176"/>
      <c r="F73" s="176"/>
    </row>
    <row r="74" spans="1:6" x14ac:dyDescent="0.25">
      <c r="A74" s="177" t="s">
        <v>238</v>
      </c>
      <c r="B74" s="176"/>
      <c r="C74" s="178">
        <v>5990</v>
      </c>
      <c r="D74" s="176"/>
      <c r="E74" s="176"/>
      <c r="F74" s="176"/>
    </row>
    <row r="75" spans="1:6" x14ac:dyDescent="0.25">
      <c r="A75" s="147" t="s">
        <v>239</v>
      </c>
      <c r="B75" s="176"/>
      <c r="C75" s="178">
        <f>C76+C77</f>
        <v>10</v>
      </c>
      <c r="D75" s="176"/>
      <c r="E75" s="176"/>
      <c r="F75" s="176"/>
    </row>
    <row r="76" spans="1:6" ht="29.25" customHeight="1" x14ac:dyDescent="0.25">
      <c r="A76" s="177" t="s">
        <v>240</v>
      </c>
      <c r="B76" s="176"/>
      <c r="C76" s="178">
        <v>10</v>
      </c>
      <c r="D76" s="176"/>
      <c r="E76" s="176"/>
      <c r="F76" s="176"/>
    </row>
    <row r="77" spans="1:6" ht="15.75" thickBot="1" x14ac:dyDescent="0.3">
      <c r="A77" s="179" t="s">
        <v>241</v>
      </c>
      <c r="B77" s="180"/>
      <c r="C77" s="180"/>
      <c r="D77" s="180"/>
      <c r="E77" s="180"/>
      <c r="F77" s="180"/>
    </row>
    <row r="78" spans="1:6" s="44" customFormat="1" thickBot="1" x14ac:dyDescent="0.25">
      <c r="A78" s="67" t="s">
        <v>11</v>
      </c>
      <c r="B78" s="96"/>
      <c r="C78" s="96"/>
      <c r="D78" s="96"/>
      <c r="E78" s="96"/>
      <c r="F78" s="96"/>
    </row>
    <row r="79" spans="1:6" ht="31.5" hidden="1" x14ac:dyDescent="0.25">
      <c r="A79" s="196" t="s">
        <v>255</v>
      </c>
      <c r="B79" s="92"/>
      <c r="C79" s="92"/>
      <c r="D79" s="92"/>
      <c r="E79" s="92"/>
      <c r="F79" s="92"/>
    </row>
    <row r="80" spans="1:6" ht="15.75" hidden="1" x14ac:dyDescent="0.25">
      <c r="A80" s="188" t="s">
        <v>5</v>
      </c>
      <c r="B80" s="39"/>
      <c r="C80" s="41">
        <f>C18</f>
        <v>2318</v>
      </c>
      <c r="D80" s="103">
        <f>F80/C80</f>
        <v>8.7251941328731668</v>
      </c>
      <c r="E80" s="41">
        <f>E18</f>
        <v>60</v>
      </c>
      <c r="F80" s="41">
        <f>F18</f>
        <v>20225</v>
      </c>
    </row>
    <row r="81" spans="1:6" ht="15.75" hidden="1" x14ac:dyDescent="0.25">
      <c r="A81" s="188" t="s">
        <v>256</v>
      </c>
      <c r="B81" s="39"/>
      <c r="C81" s="39"/>
      <c r="D81" s="105"/>
      <c r="E81" s="39"/>
      <c r="F81" s="39"/>
    </row>
    <row r="82" spans="1:6" hidden="1" x14ac:dyDescent="0.25">
      <c r="A82" s="16" t="s">
        <v>146</v>
      </c>
      <c r="B82" s="69"/>
      <c r="C82" s="69">
        <f>C20+C29</f>
        <v>34174</v>
      </c>
      <c r="D82" s="105"/>
      <c r="E82" s="69"/>
      <c r="F82" s="69"/>
    </row>
    <row r="83" spans="1:6" hidden="1" x14ac:dyDescent="0.25">
      <c r="A83" s="24" t="s">
        <v>144</v>
      </c>
      <c r="B83" s="39"/>
      <c r="C83" s="39">
        <f>C25</f>
        <v>36600</v>
      </c>
      <c r="D83" s="105"/>
      <c r="E83" s="39"/>
      <c r="F83" s="39"/>
    </row>
    <row r="84" spans="1:6" ht="30" hidden="1" x14ac:dyDescent="0.25">
      <c r="A84" s="24" t="s">
        <v>145</v>
      </c>
      <c r="B84" s="39"/>
      <c r="C84" s="39">
        <f>C54</f>
        <v>12363</v>
      </c>
      <c r="D84" s="105"/>
      <c r="E84" s="39"/>
      <c r="F84" s="39"/>
    </row>
    <row r="85" spans="1:6" ht="15.75" hidden="1" x14ac:dyDescent="0.25">
      <c r="A85" s="189" t="s">
        <v>257</v>
      </c>
      <c r="B85" s="39"/>
      <c r="C85" s="204">
        <f>C82+ROUND(C83*3.2,0)+C84</f>
        <v>163657</v>
      </c>
      <c r="D85" s="105"/>
      <c r="E85" s="39"/>
      <c r="F85" s="39"/>
    </row>
    <row r="86" spans="1:6" hidden="1" x14ac:dyDescent="0.25">
      <c r="A86" s="72" t="s">
        <v>8</v>
      </c>
      <c r="B86" s="39"/>
      <c r="C86" s="39"/>
      <c r="D86" s="105"/>
      <c r="E86" s="39"/>
      <c r="F86" s="39"/>
    </row>
    <row r="87" spans="1:6" hidden="1" x14ac:dyDescent="0.25">
      <c r="A87" s="72" t="s">
        <v>258</v>
      </c>
      <c r="B87" s="39"/>
      <c r="C87" s="202">
        <f>C66</f>
        <v>805</v>
      </c>
      <c r="D87" s="456">
        <f t="shared" ref="D87:D92" si="2">F87/C87</f>
        <v>8.047204968944099</v>
      </c>
      <c r="E87" s="202">
        <f>E66</f>
        <v>22</v>
      </c>
      <c r="F87" s="202">
        <f>F66</f>
        <v>6478</v>
      </c>
    </row>
    <row r="88" spans="1:6" hidden="1" x14ac:dyDescent="0.25">
      <c r="A88" s="190" t="s">
        <v>23</v>
      </c>
      <c r="B88" s="39"/>
      <c r="C88" s="39"/>
      <c r="D88" s="105"/>
      <c r="E88" s="39"/>
      <c r="F88" s="39"/>
    </row>
    <row r="89" spans="1:6" hidden="1" x14ac:dyDescent="0.25">
      <c r="A89" s="13" t="s">
        <v>173</v>
      </c>
      <c r="B89" s="39"/>
      <c r="C89" s="39">
        <f>C68</f>
        <v>500</v>
      </c>
      <c r="D89" s="105">
        <f t="shared" si="2"/>
        <v>8</v>
      </c>
      <c r="E89" s="39">
        <f>E68</f>
        <v>17</v>
      </c>
      <c r="F89" s="39">
        <f>F68</f>
        <v>4000</v>
      </c>
    </row>
    <row r="90" spans="1:6" hidden="1" x14ac:dyDescent="0.25">
      <c r="A90" s="13" t="s">
        <v>13</v>
      </c>
      <c r="B90" s="39"/>
      <c r="C90" s="39"/>
      <c r="D90" s="105"/>
      <c r="E90" s="39"/>
      <c r="F90" s="39"/>
    </row>
    <row r="91" spans="1:6" hidden="1" x14ac:dyDescent="0.25">
      <c r="A91" s="191" t="s">
        <v>174</v>
      </c>
      <c r="B91" s="39"/>
      <c r="C91" s="39">
        <f>C69</f>
        <v>500</v>
      </c>
      <c r="D91" s="105">
        <f t="shared" si="2"/>
        <v>8</v>
      </c>
      <c r="E91" s="39">
        <f>E69</f>
        <v>17</v>
      </c>
      <c r="F91" s="39">
        <f>F69</f>
        <v>4000</v>
      </c>
    </row>
    <row r="92" spans="1:6" ht="28.5" hidden="1" x14ac:dyDescent="0.25">
      <c r="A92" s="192" t="s">
        <v>259</v>
      </c>
      <c r="B92" s="41"/>
      <c r="C92" s="41">
        <f>C70</f>
        <v>1305</v>
      </c>
      <c r="D92" s="103">
        <f t="shared" si="2"/>
        <v>8.0291187739463599</v>
      </c>
      <c r="E92" s="41">
        <f>E70</f>
        <v>39</v>
      </c>
      <c r="F92" s="41">
        <f>F70</f>
        <v>10478</v>
      </c>
    </row>
    <row r="93" spans="1:6" ht="30" hidden="1" x14ac:dyDescent="0.25">
      <c r="A93" s="193" t="s">
        <v>260</v>
      </c>
      <c r="B93" s="194"/>
      <c r="C93" s="194"/>
      <c r="D93" s="194"/>
      <c r="E93" s="194"/>
      <c r="F93" s="194"/>
    </row>
    <row r="94" spans="1:6" ht="31.5" hidden="1" x14ac:dyDescent="0.25">
      <c r="A94" s="165" t="s">
        <v>224</v>
      </c>
      <c r="B94" s="194"/>
      <c r="C94" s="194"/>
      <c r="D94" s="194"/>
      <c r="E94" s="194"/>
      <c r="F94" s="194"/>
    </row>
    <row r="95" spans="1:6" ht="31.5" hidden="1" x14ac:dyDescent="0.25">
      <c r="A95" s="165" t="s">
        <v>225</v>
      </c>
      <c r="B95" s="194"/>
      <c r="C95" s="194">
        <f>C71</f>
        <v>756</v>
      </c>
      <c r="D95" s="194"/>
      <c r="E95" s="194"/>
      <c r="F95" s="194"/>
    </row>
    <row r="96" spans="1:6" ht="15.75" hidden="1" x14ac:dyDescent="0.25">
      <c r="A96" s="165" t="s">
        <v>274</v>
      </c>
      <c r="B96" s="194"/>
      <c r="C96" s="194"/>
      <c r="D96" s="194"/>
      <c r="E96" s="194"/>
      <c r="F96" s="194"/>
    </row>
    <row r="97" spans="1:6" ht="15.75" hidden="1" x14ac:dyDescent="0.25">
      <c r="A97" s="141" t="s">
        <v>185</v>
      </c>
      <c r="B97" s="194"/>
      <c r="C97" s="194"/>
      <c r="D97" s="194"/>
      <c r="E97" s="194"/>
      <c r="F97" s="194"/>
    </row>
    <row r="98" spans="1:6" ht="15.75" hidden="1" x14ac:dyDescent="0.25">
      <c r="A98" s="199" t="s">
        <v>242</v>
      </c>
      <c r="B98" s="39"/>
      <c r="C98" s="39">
        <f t="shared" ref="C98:C103" si="3">C72</f>
        <v>6000</v>
      </c>
      <c r="D98" s="39"/>
      <c r="E98" s="39"/>
      <c r="F98" s="194"/>
    </row>
    <row r="99" spans="1:6" ht="15.75" hidden="1" x14ac:dyDescent="0.25">
      <c r="A99" s="181" t="s">
        <v>237</v>
      </c>
      <c r="B99" s="39"/>
      <c r="C99" s="39">
        <f t="shared" si="3"/>
        <v>5990</v>
      </c>
      <c r="D99" s="39"/>
      <c r="E99" s="39"/>
      <c r="F99" s="194"/>
    </row>
    <row r="100" spans="1:6" ht="15.75" hidden="1" x14ac:dyDescent="0.25">
      <c r="A100" s="182" t="s">
        <v>238</v>
      </c>
      <c r="B100" s="39"/>
      <c r="C100" s="39">
        <f t="shared" si="3"/>
        <v>5990</v>
      </c>
      <c r="D100" s="39"/>
      <c r="E100" s="39"/>
      <c r="F100" s="194"/>
    </row>
    <row r="101" spans="1:6" ht="15.75" hidden="1" x14ac:dyDescent="0.25">
      <c r="A101" s="181" t="s">
        <v>239</v>
      </c>
      <c r="B101" s="39"/>
      <c r="C101" s="39">
        <f t="shared" si="3"/>
        <v>10</v>
      </c>
      <c r="D101" s="39"/>
      <c r="E101" s="39"/>
      <c r="F101" s="194"/>
    </row>
    <row r="102" spans="1:6" ht="31.5" hidden="1" x14ac:dyDescent="0.25">
      <c r="A102" s="183" t="s">
        <v>240</v>
      </c>
      <c r="B102" s="39"/>
      <c r="C102" s="39">
        <f t="shared" si="3"/>
        <v>10</v>
      </c>
      <c r="D102" s="39"/>
      <c r="E102" s="39"/>
      <c r="F102" s="194"/>
    </row>
    <row r="103" spans="1:6" ht="16.5" hidden="1" thickBot="1" x14ac:dyDescent="0.3">
      <c r="A103" s="201" t="s">
        <v>241</v>
      </c>
      <c r="B103" s="195"/>
      <c r="C103" s="195">
        <f t="shared" si="3"/>
        <v>0</v>
      </c>
      <c r="D103" s="195"/>
      <c r="E103" s="195"/>
      <c r="F103" s="195"/>
    </row>
  </sheetData>
  <mergeCells count="6">
    <mergeCell ref="A2:F3"/>
    <mergeCell ref="B4:B6"/>
    <mergeCell ref="F4:F6"/>
    <mergeCell ref="D4:D6"/>
    <mergeCell ref="E4:E6"/>
    <mergeCell ref="C4:C6"/>
  </mergeCells>
  <pageMargins left="0.78740157480314965" right="0" top="0.35433070866141736" bottom="0.35433070866141736" header="0" footer="0"/>
  <pageSetup paperSize="9" scale="8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Z98"/>
  <sheetViews>
    <sheetView zoomScale="80" zoomScaleNormal="80" workbookViewId="0">
      <pane xSplit="1" ySplit="7" topLeftCell="C26" activePane="bottomRight" state="frozen"/>
      <selection activeCell="H92" sqref="H92"/>
      <selection pane="topRight" activeCell="H92" sqref="H92"/>
      <selection pane="bottomLeft" activeCell="H92" sqref="H92"/>
      <selection pane="bottomRight" activeCell="H92" sqref="H92"/>
    </sheetView>
  </sheetViews>
  <sheetFormatPr defaultColWidth="11.42578125" defaultRowHeight="15" x14ac:dyDescent="0.25"/>
  <cols>
    <col min="1" max="1" width="50.7109375" style="2" customWidth="1"/>
    <col min="2" max="2" width="10.7109375" style="2" hidden="1" customWidth="1"/>
    <col min="3" max="3" width="12.5703125" style="2" customWidth="1"/>
    <col min="4" max="4" width="11.140625" style="2" customWidth="1"/>
    <col min="5" max="5" width="11.28515625" style="2" customWidth="1"/>
    <col min="6" max="6" width="12.140625" style="2" customWidth="1"/>
    <col min="7" max="7" width="29" style="2" customWidth="1"/>
    <col min="8" max="8" width="14.85546875" style="2" customWidth="1"/>
    <col min="9" max="16384" width="11.42578125" style="2"/>
  </cols>
  <sheetData>
    <row r="1" spans="1:7" s="1" customFormat="1" ht="15.75" x14ac:dyDescent="0.25"/>
    <row r="2" spans="1:7" s="1" customFormat="1" ht="33" customHeight="1" x14ac:dyDescent="0.25">
      <c r="A2" s="538" t="s">
        <v>302</v>
      </c>
      <c r="B2" s="523"/>
      <c r="C2" s="523"/>
      <c r="D2" s="523"/>
      <c r="E2" s="523"/>
      <c r="F2" s="523"/>
    </row>
    <row r="3" spans="1:7" ht="15.75" thickBot="1" x14ac:dyDescent="0.3">
      <c r="A3" s="523"/>
      <c r="B3" s="523"/>
      <c r="C3" s="523"/>
      <c r="D3" s="523"/>
      <c r="E3" s="523"/>
      <c r="F3" s="523"/>
    </row>
    <row r="4" spans="1:7" ht="35.25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7" ht="19.5" customHeight="1" x14ac:dyDescent="0.3">
      <c r="A5" s="47"/>
      <c r="B5" s="530"/>
      <c r="C5" s="536"/>
      <c r="D5" s="533"/>
      <c r="E5" s="530"/>
      <c r="F5" s="527"/>
    </row>
    <row r="6" spans="1:7" ht="35.25" customHeight="1" thickBot="1" x14ac:dyDescent="0.3">
      <c r="A6" s="48" t="s">
        <v>4</v>
      </c>
      <c r="B6" s="531"/>
      <c r="C6" s="537"/>
      <c r="D6" s="534"/>
      <c r="E6" s="531"/>
      <c r="F6" s="528"/>
    </row>
    <row r="7" spans="1:7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7" ht="29.25" customHeight="1" x14ac:dyDescent="0.25">
      <c r="A8" s="449" t="s">
        <v>121</v>
      </c>
      <c r="B8" s="109"/>
      <c r="C8" s="108"/>
      <c r="D8" s="108"/>
      <c r="E8" s="108"/>
      <c r="F8" s="108"/>
      <c r="G8" s="4"/>
    </row>
    <row r="9" spans="1:7" x14ac:dyDescent="0.25">
      <c r="A9" s="9" t="s">
        <v>5</v>
      </c>
      <c r="B9" s="37"/>
      <c r="C9" s="63"/>
      <c r="D9" s="63"/>
      <c r="E9" s="63"/>
      <c r="F9" s="63"/>
    </row>
    <row r="10" spans="1:7" x14ac:dyDescent="0.25">
      <c r="A10" s="10" t="s">
        <v>24</v>
      </c>
      <c r="B10" s="8">
        <v>340</v>
      </c>
      <c r="C10" s="63">
        <v>400</v>
      </c>
      <c r="D10" s="149">
        <v>11</v>
      </c>
      <c r="E10" s="66">
        <f t="shared" ref="E10:E18" si="0">ROUND(F10/B10,0)</f>
        <v>13</v>
      </c>
      <c r="F10" s="63">
        <f t="shared" ref="F10:F18" si="1">ROUND(C10*D10,0)</f>
        <v>4400</v>
      </c>
    </row>
    <row r="11" spans="1:7" x14ac:dyDescent="0.25">
      <c r="A11" s="10" t="s">
        <v>13</v>
      </c>
      <c r="B11" s="8">
        <v>340</v>
      </c>
      <c r="C11" s="63">
        <v>490</v>
      </c>
      <c r="D11" s="149">
        <v>9</v>
      </c>
      <c r="E11" s="66">
        <f t="shared" si="0"/>
        <v>13</v>
      </c>
      <c r="F11" s="63">
        <f t="shared" si="1"/>
        <v>4410</v>
      </c>
    </row>
    <row r="12" spans="1:7" x14ac:dyDescent="0.25">
      <c r="A12" s="10" t="s">
        <v>124</v>
      </c>
      <c r="B12" s="8">
        <v>270</v>
      </c>
      <c r="C12" s="63">
        <v>320</v>
      </c>
      <c r="D12" s="149">
        <v>7</v>
      </c>
      <c r="E12" s="66">
        <f t="shared" si="0"/>
        <v>8</v>
      </c>
      <c r="F12" s="63">
        <f t="shared" si="1"/>
        <v>2240</v>
      </c>
    </row>
    <row r="13" spans="1:7" x14ac:dyDescent="0.25">
      <c r="A13" s="10" t="s">
        <v>30</v>
      </c>
      <c r="B13" s="8">
        <v>320</v>
      </c>
      <c r="C13" s="63">
        <v>350</v>
      </c>
      <c r="D13" s="149">
        <v>10</v>
      </c>
      <c r="E13" s="66">
        <f t="shared" si="0"/>
        <v>11</v>
      </c>
      <c r="F13" s="63">
        <f t="shared" si="1"/>
        <v>3500</v>
      </c>
    </row>
    <row r="14" spans="1:7" x14ac:dyDescent="0.25">
      <c r="A14" s="10" t="s">
        <v>28</v>
      </c>
      <c r="B14" s="8">
        <v>340</v>
      </c>
      <c r="C14" s="63">
        <v>80</v>
      </c>
      <c r="D14" s="149">
        <v>8</v>
      </c>
      <c r="E14" s="66">
        <f t="shared" si="0"/>
        <v>2</v>
      </c>
      <c r="F14" s="63">
        <f t="shared" si="1"/>
        <v>640</v>
      </c>
    </row>
    <row r="15" spans="1:7" x14ac:dyDescent="0.25">
      <c r="A15" s="10" t="s">
        <v>32</v>
      </c>
      <c r="B15" s="8">
        <v>300</v>
      </c>
      <c r="C15" s="63">
        <v>115</v>
      </c>
      <c r="D15" s="149">
        <v>5.2</v>
      </c>
      <c r="E15" s="66">
        <f t="shared" si="0"/>
        <v>2</v>
      </c>
      <c r="F15" s="63">
        <f t="shared" si="1"/>
        <v>598</v>
      </c>
    </row>
    <row r="16" spans="1:7" x14ac:dyDescent="0.25">
      <c r="A16" s="10" t="s">
        <v>27</v>
      </c>
      <c r="B16" s="8">
        <v>340</v>
      </c>
      <c r="C16" s="63">
        <v>340</v>
      </c>
      <c r="D16" s="149">
        <v>6.1</v>
      </c>
      <c r="E16" s="66">
        <f t="shared" si="0"/>
        <v>6</v>
      </c>
      <c r="F16" s="63">
        <f t="shared" si="1"/>
        <v>2074</v>
      </c>
    </row>
    <row r="17" spans="1:208" x14ac:dyDescent="0.25">
      <c r="A17" s="10" t="s">
        <v>74</v>
      </c>
      <c r="B17" s="8">
        <v>340</v>
      </c>
      <c r="C17" s="63">
        <v>230</v>
      </c>
      <c r="D17" s="149">
        <v>12</v>
      </c>
      <c r="E17" s="66">
        <f t="shared" si="0"/>
        <v>8</v>
      </c>
      <c r="F17" s="63">
        <f t="shared" si="1"/>
        <v>2760</v>
      </c>
    </row>
    <row r="18" spans="1:208" x14ac:dyDescent="0.25">
      <c r="A18" s="50" t="s">
        <v>254</v>
      </c>
      <c r="B18" s="8">
        <v>330</v>
      </c>
      <c r="C18" s="63">
        <v>20</v>
      </c>
      <c r="D18" s="82">
        <v>10</v>
      </c>
      <c r="E18" s="66">
        <f t="shared" si="0"/>
        <v>1</v>
      </c>
      <c r="F18" s="63">
        <f t="shared" si="1"/>
        <v>200</v>
      </c>
    </row>
    <row r="19" spans="1:208" s="44" customFormat="1" ht="18.75" customHeight="1" x14ac:dyDescent="0.25">
      <c r="A19" s="56" t="s">
        <v>6</v>
      </c>
      <c r="B19" s="11"/>
      <c r="C19" s="59">
        <f>SUM(C10:C18)</f>
        <v>2345</v>
      </c>
      <c r="D19" s="150">
        <f>F19/C19</f>
        <v>8.8793176972281458</v>
      </c>
      <c r="E19" s="59">
        <f>SUM(E10:E18)</f>
        <v>64</v>
      </c>
      <c r="F19" s="59">
        <f>SUM(F10:F18)</f>
        <v>20822</v>
      </c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</row>
    <row r="20" spans="1:208" s="44" customFormat="1" ht="15.75" x14ac:dyDescent="0.25">
      <c r="A20" s="210" t="s">
        <v>7</v>
      </c>
      <c r="B20" s="63"/>
      <c r="C20" s="63"/>
      <c r="D20" s="63"/>
      <c r="E20" s="63"/>
      <c r="F20" s="63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</row>
    <row r="21" spans="1:208" s="44" customFormat="1" x14ac:dyDescent="0.25">
      <c r="A21" s="15" t="s">
        <v>199</v>
      </c>
      <c r="B21" s="63"/>
      <c r="C21" s="114"/>
      <c r="D21" s="63"/>
      <c r="E21" s="63"/>
      <c r="F21" s="63"/>
      <c r="G21" s="323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</row>
    <row r="22" spans="1:208" s="44" customFormat="1" x14ac:dyDescent="0.25">
      <c r="A22" s="16" t="s">
        <v>146</v>
      </c>
      <c r="B22" s="63"/>
      <c r="C22" s="93">
        <f>C23+C24+C25+C26</f>
        <v>12200</v>
      </c>
      <c r="D22" s="63"/>
      <c r="E22" s="63"/>
      <c r="F22" s="63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</row>
    <row r="23" spans="1:208" s="44" customFormat="1" x14ac:dyDescent="0.25">
      <c r="A23" s="16" t="s">
        <v>192</v>
      </c>
      <c r="B23" s="63"/>
      <c r="C23" s="93"/>
      <c r="D23" s="63"/>
      <c r="E23" s="63"/>
      <c r="F23" s="63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</row>
    <row r="24" spans="1:208" s="44" customFormat="1" ht="30" x14ac:dyDescent="0.25">
      <c r="A24" s="16" t="s">
        <v>227</v>
      </c>
      <c r="B24" s="63"/>
      <c r="C24" s="116">
        <v>3000</v>
      </c>
      <c r="D24" s="63"/>
      <c r="E24" s="63"/>
      <c r="F24" s="63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</row>
    <row r="25" spans="1:208" s="44" customFormat="1" ht="30" x14ac:dyDescent="0.25">
      <c r="A25" s="16" t="s">
        <v>228</v>
      </c>
      <c r="B25" s="63"/>
      <c r="C25" s="116">
        <v>200</v>
      </c>
      <c r="D25" s="63"/>
      <c r="E25" s="63"/>
      <c r="F25" s="63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</row>
    <row r="26" spans="1:208" s="44" customFormat="1" x14ac:dyDescent="0.25">
      <c r="A26" s="16" t="s">
        <v>229</v>
      </c>
      <c r="B26" s="63"/>
      <c r="C26" s="116">
        <v>9000</v>
      </c>
      <c r="D26" s="63"/>
      <c r="E26" s="63"/>
      <c r="F26" s="63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</row>
    <row r="27" spans="1:208" s="44" customFormat="1" x14ac:dyDescent="0.25">
      <c r="A27" s="24" t="s">
        <v>144</v>
      </c>
      <c r="B27" s="63"/>
      <c r="C27" s="116">
        <v>28592</v>
      </c>
      <c r="D27" s="63"/>
      <c r="E27" s="63"/>
      <c r="F27" s="63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</row>
    <row r="28" spans="1:208" s="44" customFormat="1" x14ac:dyDescent="0.25">
      <c r="A28" s="152" t="s">
        <v>191</v>
      </c>
      <c r="B28" s="63"/>
      <c r="C28" s="93">
        <v>17450</v>
      </c>
      <c r="D28" s="63"/>
      <c r="E28" s="63"/>
      <c r="F28" s="63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</row>
    <row r="29" spans="1:208" s="44" customFormat="1" x14ac:dyDescent="0.25">
      <c r="A29" s="17" t="s">
        <v>165</v>
      </c>
      <c r="B29" s="63"/>
      <c r="C29" s="78">
        <f>C22+ROUND(C27*3.2,0)</f>
        <v>103694</v>
      </c>
      <c r="D29" s="63"/>
      <c r="E29" s="63"/>
      <c r="F29" s="63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</row>
    <row r="30" spans="1:208" s="44" customFormat="1" x14ac:dyDescent="0.25">
      <c r="A30" s="15" t="s">
        <v>198</v>
      </c>
      <c r="B30" s="63"/>
      <c r="C30" s="93"/>
      <c r="D30" s="63"/>
      <c r="E30" s="63"/>
      <c r="F30" s="63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</row>
    <row r="31" spans="1:208" s="44" customFormat="1" x14ac:dyDescent="0.25">
      <c r="A31" s="16" t="s">
        <v>146</v>
      </c>
      <c r="B31" s="63"/>
      <c r="C31" s="93">
        <f>C32+C33+C40+C48+C49+C50+C51+C52</f>
        <v>18755</v>
      </c>
      <c r="D31" s="63"/>
      <c r="E31" s="63"/>
      <c r="F31" s="63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</row>
    <row r="32" spans="1:208" s="44" customFormat="1" x14ac:dyDescent="0.25">
      <c r="A32" s="16" t="s">
        <v>192</v>
      </c>
      <c r="B32" s="63"/>
      <c r="C32" s="93"/>
      <c r="D32" s="63"/>
      <c r="E32" s="63"/>
      <c r="F32" s="63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</row>
    <row r="33" spans="1:198" s="44" customFormat="1" ht="30" x14ac:dyDescent="0.25">
      <c r="A33" s="16" t="s">
        <v>193</v>
      </c>
      <c r="B33" s="63"/>
      <c r="C33" s="110">
        <f>C34+C35+C36+C38</f>
        <v>4873</v>
      </c>
      <c r="D33" s="63"/>
      <c r="E33" s="63"/>
      <c r="F33" s="63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</row>
    <row r="34" spans="1:198" s="44" customFormat="1" ht="30" x14ac:dyDescent="0.25">
      <c r="A34" s="16" t="s">
        <v>194</v>
      </c>
      <c r="B34" s="63"/>
      <c r="C34" s="110">
        <v>2428</v>
      </c>
      <c r="D34" s="63"/>
      <c r="E34" s="63"/>
      <c r="F34" s="63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  <c r="DW34" s="2"/>
      <c r="DX34" s="2"/>
      <c r="DY34" s="2"/>
      <c r="DZ34" s="2"/>
      <c r="EA34" s="2"/>
      <c r="EB34" s="2"/>
      <c r="EC34" s="2"/>
      <c r="ED34" s="2"/>
      <c r="EE34" s="2"/>
      <c r="EF34" s="2"/>
      <c r="EG34" s="2"/>
      <c r="EH34" s="2"/>
      <c r="EI34" s="2"/>
      <c r="EJ34" s="2"/>
      <c r="EK34" s="2"/>
      <c r="EL34" s="2"/>
      <c r="EM34" s="2"/>
      <c r="EN34" s="2"/>
      <c r="EO34" s="2"/>
      <c r="EP34" s="2"/>
      <c r="EQ34" s="2"/>
      <c r="ER34" s="2"/>
      <c r="ES34" s="2"/>
      <c r="ET34" s="2"/>
      <c r="EU34" s="2"/>
      <c r="EV34" s="2"/>
      <c r="EW34" s="2"/>
      <c r="EX34" s="2"/>
      <c r="EY34" s="2"/>
      <c r="EZ34" s="2"/>
      <c r="FA34" s="2"/>
      <c r="FB34" s="2"/>
      <c r="FC34" s="2"/>
      <c r="FD34" s="2"/>
      <c r="FE34" s="2"/>
      <c r="FF34" s="2"/>
      <c r="FG34" s="2"/>
      <c r="FH34" s="2"/>
      <c r="FI34" s="2"/>
      <c r="FJ34" s="2"/>
      <c r="FK34" s="2"/>
      <c r="FL34" s="2"/>
      <c r="FM34" s="2"/>
      <c r="FN34" s="2"/>
      <c r="FO34" s="2"/>
      <c r="FP34" s="2"/>
      <c r="FQ34" s="2"/>
      <c r="FR34" s="2"/>
      <c r="FS34" s="2"/>
      <c r="FT34" s="2"/>
      <c r="FU34" s="2"/>
      <c r="FV34" s="2"/>
      <c r="FW34" s="2"/>
      <c r="FX34" s="2"/>
      <c r="FY34" s="2"/>
      <c r="FZ34" s="2"/>
      <c r="GA34" s="2"/>
      <c r="GB34" s="2"/>
      <c r="GC34" s="2"/>
      <c r="GD34" s="2"/>
      <c r="GE34" s="2"/>
      <c r="GF34" s="2"/>
      <c r="GG34" s="2"/>
      <c r="GH34" s="2"/>
      <c r="GI34" s="2"/>
      <c r="GJ34" s="2"/>
      <c r="GK34" s="2"/>
      <c r="GL34" s="2"/>
      <c r="GM34" s="2"/>
      <c r="GN34" s="2"/>
      <c r="GO34" s="2"/>
      <c r="GP34" s="2"/>
    </row>
    <row r="35" spans="1:198" s="44" customFormat="1" ht="30" x14ac:dyDescent="0.25">
      <c r="A35" s="16" t="s">
        <v>195</v>
      </c>
      <c r="B35" s="63"/>
      <c r="C35" s="110">
        <v>728</v>
      </c>
      <c r="D35" s="63"/>
      <c r="E35" s="63"/>
      <c r="F35" s="63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/>
      <c r="DA35" s="2"/>
      <c r="DB35" s="2"/>
      <c r="DC35" s="2"/>
      <c r="DD35" s="2"/>
      <c r="DE35" s="2"/>
      <c r="DF35" s="2"/>
      <c r="DG35" s="2"/>
      <c r="DH35" s="2"/>
      <c r="DI35" s="2"/>
      <c r="DJ35" s="2"/>
      <c r="DK35" s="2"/>
      <c r="DL35" s="2"/>
      <c r="DM35" s="2"/>
      <c r="DN35" s="2"/>
      <c r="DO35" s="2"/>
      <c r="DP35" s="2"/>
      <c r="DQ35" s="2"/>
      <c r="DR35" s="2"/>
      <c r="DS35" s="2"/>
      <c r="DT35" s="2"/>
      <c r="DU35" s="2"/>
      <c r="DV35" s="2"/>
      <c r="DW35" s="2"/>
      <c r="DX35" s="2"/>
      <c r="DY35" s="2"/>
      <c r="DZ35" s="2"/>
      <c r="EA35" s="2"/>
      <c r="EB35" s="2"/>
      <c r="EC35" s="2"/>
      <c r="ED35" s="2"/>
      <c r="EE35" s="2"/>
      <c r="EF35" s="2"/>
      <c r="EG35" s="2"/>
      <c r="EH35" s="2"/>
      <c r="EI35" s="2"/>
      <c r="EJ35" s="2"/>
      <c r="EK35" s="2"/>
      <c r="EL35" s="2"/>
      <c r="EM35" s="2"/>
      <c r="EN35" s="2"/>
      <c r="EO35" s="2"/>
      <c r="EP35" s="2"/>
      <c r="EQ35" s="2"/>
      <c r="ER35" s="2"/>
      <c r="ES35" s="2"/>
      <c r="ET35" s="2"/>
      <c r="EU35" s="2"/>
      <c r="EV35" s="2"/>
      <c r="EW35" s="2"/>
      <c r="EX35" s="2"/>
      <c r="EY35" s="2"/>
      <c r="EZ35" s="2"/>
      <c r="FA35" s="2"/>
      <c r="FB35" s="2"/>
      <c r="FC35" s="2"/>
      <c r="FD35" s="2"/>
      <c r="FE35" s="2"/>
      <c r="FF35" s="2"/>
      <c r="FG35" s="2"/>
      <c r="FH35" s="2"/>
      <c r="FI35" s="2"/>
      <c r="FJ35" s="2"/>
      <c r="FK35" s="2"/>
      <c r="FL35" s="2"/>
      <c r="FM35" s="2"/>
      <c r="FN35" s="2"/>
      <c r="FO35" s="2"/>
      <c r="FP35" s="2"/>
      <c r="FQ35" s="2"/>
      <c r="FR35" s="2"/>
      <c r="FS35" s="2"/>
      <c r="FT35" s="2"/>
      <c r="FU35" s="2"/>
      <c r="FV35" s="2"/>
      <c r="FW35" s="2"/>
      <c r="FX35" s="2"/>
      <c r="FY35" s="2"/>
      <c r="FZ35" s="2"/>
      <c r="GA35" s="2"/>
      <c r="GB35" s="2"/>
      <c r="GC35" s="2"/>
      <c r="GD35" s="2"/>
      <c r="GE35" s="2"/>
      <c r="GF35" s="2"/>
      <c r="GG35" s="2"/>
      <c r="GH35" s="2"/>
      <c r="GI35" s="2"/>
      <c r="GJ35" s="2"/>
      <c r="GK35" s="2"/>
      <c r="GL35" s="2"/>
      <c r="GM35" s="2"/>
      <c r="GN35" s="2"/>
      <c r="GO35" s="2"/>
      <c r="GP35" s="2"/>
    </row>
    <row r="36" spans="1:198" s="44" customFormat="1" ht="30" x14ac:dyDescent="0.25">
      <c r="A36" s="16" t="s">
        <v>262</v>
      </c>
      <c r="B36" s="63"/>
      <c r="C36" s="110">
        <v>324</v>
      </c>
      <c r="D36" s="63"/>
      <c r="E36" s="63"/>
      <c r="F36" s="63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/>
      <c r="DA36" s="2"/>
      <c r="DB36" s="2"/>
      <c r="DC36" s="2"/>
      <c r="DD36" s="2"/>
      <c r="DE36" s="2"/>
      <c r="DF36" s="2"/>
      <c r="DG36" s="2"/>
      <c r="DH36" s="2"/>
      <c r="DI36" s="2"/>
      <c r="DJ36" s="2"/>
      <c r="DK36" s="2"/>
      <c r="DL36" s="2"/>
      <c r="DM36" s="2"/>
      <c r="DN36" s="2"/>
      <c r="DO36" s="2"/>
      <c r="DP36" s="2"/>
      <c r="DQ36" s="2"/>
      <c r="DR36" s="2"/>
      <c r="DS36" s="2"/>
      <c r="DT36" s="2"/>
      <c r="DU36" s="2"/>
      <c r="DV36" s="2"/>
      <c r="DW36" s="2"/>
      <c r="DX36" s="2"/>
      <c r="DY36" s="2"/>
      <c r="DZ36" s="2"/>
      <c r="EA36" s="2"/>
      <c r="EB36" s="2"/>
      <c r="EC36" s="2"/>
      <c r="ED36" s="2"/>
      <c r="EE36" s="2"/>
      <c r="EF36" s="2"/>
      <c r="EG36" s="2"/>
      <c r="EH36" s="2"/>
      <c r="EI36" s="2"/>
      <c r="EJ36" s="2"/>
      <c r="EK36" s="2"/>
      <c r="EL36" s="2"/>
      <c r="EM36" s="2"/>
      <c r="EN36" s="2"/>
      <c r="EO36" s="2"/>
      <c r="EP36" s="2"/>
      <c r="EQ36" s="2"/>
      <c r="ER36" s="2"/>
      <c r="ES36" s="2"/>
      <c r="ET36" s="2"/>
      <c r="EU36" s="2"/>
      <c r="EV36" s="2"/>
      <c r="EW36" s="2"/>
      <c r="EX36" s="2"/>
      <c r="EY36" s="2"/>
      <c r="EZ36" s="2"/>
      <c r="FA36" s="2"/>
      <c r="FB36" s="2"/>
      <c r="FC36" s="2"/>
      <c r="FD36" s="2"/>
      <c r="FE36" s="2"/>
      <c r="FF36" s="2"/>
      <c r="FG36" s="2"/>
      <c r="FH36" s="2"/>
      <c r="FI36" s="2"/>
      <c r="FJ36" s="2"/>
      <c r="FK36" s="2"/>
      <c r="FL36" s="2"/>
      <c r="FM36" s="2"/>
      <c r="FN36" s="2"/>
      <c r="FO36" s="2"/>
      <c r="FP36" s="2"/>
      <c r="FQ36" s="2"/>
      <c r="FR36" s="2"/>
      <c r="FS36" s="2"/>
      <c r="FT36" s="2"/>
      <c r="FU36" s="2"/>
      <c r="FV36" s="2"/>
      <c r="FW36" s="2"/>
      <c r="FX36" s="2"/>
      <c r="FY36" s="2"/>
      <c r="FZ36" s="2"/>
      <c r="GA36" s="2"/>
      <c r="GB36" s="2"/>
      <c r="GC36" s="2"/>
      <c r="GD36" s="2"/>
      <c r="GE36" s="2"/>
      <c r="GF36" s="2"/>
      <c r="GG36" s="2"/>
      <c r="GH36" s="2"/>
      <c r="GI36" s="2"/>
      <c r="GJ36" s="2"/>
      <c r="GK36" s="2"/>
      <c r="GL36" s="2"/>
      <c r="GM36" s="2"/>
      <c r="GN36" s="2"/>
      <c r="GO36" s="2"/>
      <c r="GP36" s="2"/>
    </row>
    <row r="37" spans="1:198" s="44" customFormat="1" x14ac:dyDescent="0.25">
      <c r="A37" s="197" t="s">
        <v>263</v>
      </c>
      <c r="B37" s="63"/>
      <c r="C37" s="110">
        <v>36</v>
      </c>
      <c r="D37" s="63"/>
      <c r="E37" s="63"/>
      <c r="F37" s="63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  <c r="EX37" s="2"/>
      <c r="EY37" s="2"/>
      <c r="EZ37" s="2"/>
      <c r="FA37" s="2"/>
      <c r="FB37" s="2"/>
      <c r="FC37" s="2"/>
      <c r="FD37" s="2"/>
      <c r="FE37" s="2"/>
      <c r="FF37" s="2"/>
      <c r="FG37" s="2"/>
      <c r="FH37" s="2"/>
      <c r="FI37" s="2"/>
      <c r="FJ37" s="2"/>
      <c r="FK37" s="2"/>
      <c r="FL37" s="2"/>
      <c r="FM37" s="2"/>
      <c r="FN37" s="2"/>
      <c r="FO37" s="2"/>
      <c r="FP37" s="2"/>
      <c r="FQ37" s="2"/>
      <c r="FR37" s="2"/>
      <c r="FS37" s="2"/>
      <c r="FT37" s="2"/>
      <c r="FU37" s="2"/>
      <c r="FV37" s="2"/>
      <c r="FW37" s="2"/>
      <c r="FX37" s="2"/>
      <c r="FY37" s="2"/>
      <c r="FZ37" s="2"/>
      <c r="GA37" s="2"/>
      <c r="GB37" s="2"/>
      <c r="GC37" s="2"/>
      <c r="GD37" s="2"/>
      <c r="GE37" s="2"/>
      <c r="GF37" s="2"/>
      <c r="GG37" s="2"/>
      <c r="GH37" s="2"/>
      <c r="GI37" s="2"/>
      <c r="GJ37" s="2"/>
      <c r="GK37" s="2"/>
      <c r="GL37" s="2"/>
      <c r="GM37" s="2"/>
      <c r="GN37" s="2"/>
      <c r="GO37" s="2"/>
      <c r="GP37" s="2"/>
    </row>
    <row r="38" spans="1:198" s="44" customFormat="1" ht="30" x14ac:dyDescent="0.25">
      <c r="A38" s="16" t="s">
        <v>264</v>
      </c>
      <c r="B38" s="63"/>
      <c r="C38" s="110">
        <v>1393</v>
      </c>
      <c r="D38" s="63"/>
      <c r="E38" s="63"/>
      <c r="F38" s="63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  <c r="EX38" s="2"/>
      <c r="EY38" s="2"/>
      <c r="EZ38" s="2"/>
      <c r="FA38" s="2"/>
      <c r="FB38" s="2"/>
      <c r="FC38" s="2"/>
      <c r="FD38" s="2"/>
      <c r="FE38" s="2"/>
      <c r="FF38" s="2"/>
      <c r="FG38" s="2"/>
      <c r="FH38" s="2"/>
      <c r="FI38" s="2"/>
      <c r="FJ38" s="2"/>
      <c r="FK38" s="2"/>
      <c r="FL38" s="2"/>
      <c r="FM38" s="2"/>
      <c r="FN38" s="2"/>
      <c r="FO38" s="2"/>
      <c r="FP38" s="2"/>
      <c r="FQ38" s="2"/>
      <c r="FR38" s="2"/>
      <c r="FS38" s="2"/>
      <c r="FT38" s="2"/>
      <c r="FU38" s="2"/>
      <c r="FV38" s="2"/>
      <c r="FW38" s="2"/>
      <c r="FX38" s="2"/>
      <c r="FY38" s="2"/>
      <c r="FZ38" s="2"/>
      <c r="GA38" s="2"/>
      <c r="GB38" s="2"/>
      <c r="GC38" s="2"/>
      <c r="GD38" s="2"/>
      <c r="GE38" s="2"/>
      <c r="GF38" s="2"/>
      <c r="GG38" s="2"/>
      <c r="GH38" s="2"/>
      <c r="GI38" s="2"/>
      <c r="GJ38" s="2"/>
      <c r="GK38" s="2"/>
      <c r="GL38" s="2"/>
      <c r="GM38" s="2"/>
      <c r="GN38" s="2"/>
      <c r="GO38" s="2"/>
      <c r="GP38" s="2"/>
    </row>
    <row r="39" spans="1:198" s="44" customFormat="1" x14ac:dyDescent="0.25">
      <c r="A39" s="197" t="s">
        <v>263</v>
      </c>
      <c r="B39" s="63"/>
      <c r="C39" s="110">
        <v>158</v>
      </c>
      <c r="D39" s="63"/>
      <c r="E39" s="63"/>
      <c r="F39" s="63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  <c r="EX39" s="2"/>
      <c r="EY39" s="2"/>
      <c r="EZ39" s="2"/>
      <c r="FA39" s="2"/>
      <c r="FB39" s="2"/>
      <c r="FC39" s="2"/>
      <c r="FD39" s="2"/>
      <c r="FE39" s="2"/>
      <c r="FF39" s="2"/>
      <c r="FG39" s="2"/>
      <c r="FH39" s="2"/>
      <c r="FI39" s="2"/>
      <c r="FJ39" s="2"/>
      <c r="FK39" s="2"/>
      <c r="FL39" s="2"/>
      <c r="FM39" s="2"/>
      <c r="FN39" s="2"/>
      <c r="FO39" s="2"/>
      <c r="FP39" s="2"/>
      <c r="FQ39" s="2"/>
      <c r="FR39" s="2"/>
      <c r="FS39" s="2"/>
      <c r="FT39" s="2"/>
      <c r="FU39" s="2"/>
      <c r="FV39" s="2"/>
      <c r="FW39" s="2"/>
      <c r="FX39" s="2"/>
      <c r="FY39" s="2"/>
      <c r="FZ39" s="2"/>
      <c r="GA39" s="2"/>
      <c r="GB39" s="2"/>
      <c r="GC39" s="2"/>
      <c r="GD39" s="2"/>
      <c r="GE39" s="2"/>
      <c r="GF39" s="2"/>
      <c r="GG39" s="2"/>
      <c r="GH39" s="2"/>
      <c r="GI39" s="2"/>
      <c r="GJ39" s="2"/>
      <c r="GK39" s="2"/>
      <c r="GL39" s="2"/>
      <c r="GM39" s="2"/>
      <c r="GN39" s="2"/>
      <c r="GO39" s="2"/>
      <c r="GP39" s="2"/>
    </row>
    <row r="40" spans="1:198" s="44" customFormat="1" ht="30" x14ac:dyDescent="0.25">
      <c r="A40" s="16" t="s">
        <v>230</v>
      </c>
      <c r="B40" s="63"/>
      <c r="C40" s="110">
        <f>C41+C42+C44+C46</f>
        <v>13882</v>
      </c>
      <c r="D40" s="63"/>
      <c r="E40" s="63"/>
      <c r="F40" s="63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  <c r="EX40" s="2"/>
      <c r="EY40" s="2"/>
      <c r="EZ40" s="2"/>
      <c r="FA40" s="2"/>
      <c r="FB40" s="2"/>
      <c r="FC40" s="2"/>
      <c r="FD40" s="2"/>
      <c r="FE40" s="2"/>
      <c r="FF40" s="2"/>
      <c r="FG40" s="2"/>
      <c r="FH40" s="2"/>
      <c r="FI40" s="2"/>
      <c r="FJ40" s="2"/>
      <c r="FK40" s="2"/>
      <c r="FL40" s="2"/>
      <c r="FM40" s="2"/>
      <c r="FN40" s="2"/>
      <c r="FO40" s="2"/>
      <c r="FP40" s="2"/>
      <c r="FQ40" s="2"/>
      <c r="FR40" s="2"/>
      <c r="FS40" s="2"/>
      <c r="FT40" s="2"/>
      <c r="FU40" s="2"/>
      <c r="FV40" s="2"/>
      <c r="FW40" s="2"/>
      <c r="FX40" s="2"/>
      <c r="FY40" s="2"/>
      <c r="FZ40" s="2"/>
      <c r="GA40" s="2"/>
      <c r="GB40" s="2"/>
      <c r="GC40" s="2"/>
      <c r="GD40" s="2"/>
      <c r="GE40" s="2"/>
      <c r="GF40" s="2"/>
      <c r="GG40" s="2"/>
      <c r="GH40" s="2"/>
      <c r="GI40" s="2"/>
      <c r="GJ40" s="2"/>
      <c r="GK40" s="2"/>
      <c r="GL40" s="2"/>
      <c r="GM40" s="2"/>
      <c r="GN40" s="2"/>
      <c r="GO40" s="2"/>
      <c r="GP40" s="2"/>
    </row>
    <row r="41" spans="1:198" s="44" customFormat="1" ht="30" x14ac:dyDescent="0.25">
      <c r="A41" s="16" t="s">
        <v>231</v>
      </c>
      <c r="B41" s="63"/>
      <c r="C41" s="93">
        <v>1500</v>
      </c>
      <c r="D41" s="63"/>
      <c r="E41" s="63"/>
      <c r="F41" s="63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  <c r="EX41" s="2"/>
      <c r="EY41" s="2"/>
      <c r="EZ41" s="2"/>
      <c r="FA41" s="2"/>
      <c r="FB41" s="2"/>
      <c r="FC41" s="2"/>
      <c r="FD41" s="2"/>
      <c r="FE41" s="2"/>
      <c r="FF41" s="2"/>
      <c r="FG41" s="2"/>
      <c r="FH41" s="2"/>
      <c r="FI41" s="2"/>
      <c r="FJ41" s="2"/>
      <c r="FK41" s="2"/>
      <c r="FL41" s="2"/>
      <c r="FM41" s="2"/>
      <c r="FN41" s="2"/>
      <c r="FO41" s="2"/>
      <c r="FP41" s="2"/>
      <c r="FQ41" s="2"/>
      <c r="FR41" s="2"/>
      <c r="FS41" s="2"/>
      <c r="FT41" s="2"/>
      <c r="FU41" s="2"/>
      <c r="FV41" s="2"/>
      <c r="FW41" s="2"/>
      <c r="FX41" s="2"/>
      <c r="FY41" s="2"/>
      <c r="FZ41" s="2"/>
      <c r="GA41" s="2"/>
      <c r="GB41" s="2"/>
      <c r="GC41" s="2"/>
      <c r="GD41" s="2"/>
      <c r="GE41" s="2"/>
      <c r="GF41" s="2"/>
      <c r="GG41" s="2"/>
      <c r="GH41" s="2"/>
      <c r="GI41" s="2"/>
      <c r="GJ41" s="2"/>
      <c r="GK41" s="2"/>
      <c r="GL41" s="2"/>
      <c r="GM41" s="2"/>
      <c r="GN41" s="2"/>
      <c r="GO41" s="2"/>
      <c r="GP41" s="2"/>
    </row>
    <row r="42" spans="1:198" s="44" customFormat="1" ht="45" x14ac:dyDescent="0.25">
      <c r="A42" s="16" t="s">
        <v>265</v>
      </c>
      <c r="B42" s="63"/>
      <c r="C42" s="110">
        <v>10371</v>
      </c>
      <c r="D42" s="63"/>
      <c r="E42" s="63"/>
      <c r="F42" s="63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  <c r="EX42" s="2"/>
      <c r="EY42" s="2"/>
      <c r="EZ42" s="2"/>
      <c r="FA42" s="2"/>
      <c r="FB42" s="2"/>
      <c r="FC42" s="2"/>
      <c r="FD42" s="2"/>
      <c r="FE42" s="2"/>
      <c r="FF42" s="2"/>
      <c r="FG42" s="2"/>
      <c r="FH42" s="2"/>
      <c r="FI42" s="2"/>
      <c r="FJ42" s="2"/>
      <c r="FK42" s="2"/>
      <c r="FL42" s="2"/>
      <c r="FM42" s="2"/>
      <c r="FN42" s="2"/>
      <c r="FO42" s="2"/>
      <c r="FP42" s="2"/>
      <c r="FQ42" s="2"/>
      <c r="FR42" s="2"/>
      <c r="FS42" s="2"/>
      <c r="FT42" s="2"/>
      <c r="FU42" s="2"/>
      <c r="FV42" s="2"/>
      <c r="FW42" s="2"/>
      <c r="FX42" s="2"/>
      <c r="FY42" s="2"/>
      <c r="FZ42" s="2"/>
      <c r="GA42" s="2"/>
      <c r="GB42" s="2"/>
      <c r="GC42" s="2"/>
      <c r="GD42" s="2"/>
      <c r="GE42" s="2"/>
      <c r="GF42" s="2"/>
      <c r="GG42" s="2"/>
      <c r="GH42" s="2"/>
      <c r="GI42" s="2"/>
      <c r="GJ42" s="2"/>
      <c r="GK42" s="2"/>
      <c r="GL42" s="2"/>
      <c r="GM42" s="2"/>
      <c r="GN42" s="2"/>
      <c r="GO42" s="2"/>
      <c r="GP42" s="2"/>
    </row>
    <row r="43" spans="1:198" s="44" customFormat="1" x14ac:dyDescent="0.25">
      <c r="A43" s="197" t="s">
        <v>263</v>
      </c>
      <c r="B43" s="63"/>
      <c r="C43" s="110">
        <v>3180</v>
      </c>
      <c r="D43" s="63"/>
      <c r="E43" s="63"/>
      <c r="F43" s="63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  <c r="CV43" s="2"/>
      <c r="CW43" s="2"/>
      <c r="CX43" s="2"/>
      <c r="CY43" s="2"/>
      <c r="CZ43" s="2"/>
      <c r="DA43" s="2"/>
      <c r="DB43" s="2"/>
      <c r="DC43" s="2"/>
      <c r="DD43" s="2"/>
      <c r="DE43" s="2"/>
      <c r="DF43" s="2"/>
      <c r="DG43" s="2"/>
      <c r="DH43" s="2"/>
      <c r="DI43" s="2"/>
      <c r="DJ43" s="2"/>
      <c r="DK43" s="2"/>
      <c r="DL43" s="2"/>
      <c r="DM43" s="2"/>
      <c r="DN43" s="2"/>
      <c r="DO43" s="2"/>
      <c r="DP43" s="2"/>
      <c r="DQ43" s="2"/>
      <c r="DR43" s="2"/>
      <c r="DS43" s="2"/>
      <c r="DT43" s="2"/>
      <c r="DU43" s="2"/>
      <c r="DV43" s="2"/>
      <c r="DW43" s="2"/>
      <c r="DX43" s="2"/>
      <c r="DY43" s="2"/>
      <c r="DZ43" s="2"/>
      <c r="EA43" s="2"/>
      <c r="EB43" s="2"/>
      <c r="EC43" s="2"/>
      <c r="ED43" s="2"/>
      <c r="EE43" s="2"/>
      <c r="EF43" s="2"/>
      <c r="EG43" s="2"/>
      <c r="EH43" s="2"/>
      <c r="EI43" s="2"/>
      <c r="EJ43" s="2"/>
      <c r="EK43" s="2"/>
      <c r="EL43" s="2"/>
      <c r="EM43" s="2"/>
      <c r="EN43" s="2"/>
      <c r="EO43" s="2"/>
      <c r="EP43" s="2"/>
      <c r="EQ43" s="2"/>
      <c r="ER43" s="2"/>
      <c r="ES43" s="2"/>
      <c r="ET43" s="2"/>
      <c r="EU43" s="2"/>
      <c r="EV43" s="2"/>
      <c r="EW43" s="2"/>
      <c r="EX43" s="2"/>
      <c r="EY43" s="2"/>
      <c r="EZ43" s="2"/>
      <c r="FA43" s="2"/>
      <c r="FB43" s="2"/>
      <c r="FC43" s="2"/>
      <c r="FD43" s="2"/>
      <c r="FE43" s="2"/>
      <c r="FF43" s="2"/>
      <c r="FG43" s="2"/>
      <c r="FH43" s="2"/>
      <c r="FI43" s="2"/>
      <c r="FJ43" s="2"/>
      <c r="FK43" s="2"/>
      <c r="FL43" s="2"/>
      <c r="FM43" s="2"/>
      <c r="FN43" s="2"/>
      <c r="FO43" s="2"/>
      <c r="FP43" s="2"/>
      <c r="FQ43" s="2"/>
      <c r="FR43" s="2"/>
      <c r="FS43" s="2"/>
      <c r="FT43" s="2"/>
      <c r="FU43" s="2"/>
      <c r="FV43" s="2"/>
      <c r="FW43" s="2"/>
      <c r="FX43" s="2"/>
      <c r="FY43" s="2"/>
      <c r="FZ43" s="2"/>
      <c r="GA43" s="2"/>
      <c r="GB43" s="2"/>
      <c r="GC43" s="2"/>
      <c r="GD43" s="2"/>
      <c r="GE43" s="2"/>
      <c r="GF43" s="2"/>
      <c r="GG43" s="2"/>
      <c r="GH43" s="2"/>
      <c r="GI43" s="2"/>
      <c r="GJ43" s="2"/>
      <c r="GK43" s="2"/>
      <c r="GL43" s="2"/>
      <c r="GM43" s="2"/>
      <c r="GN43" s="2"/>
      <c r="GO43" s="2"/>
      <c r="GP43" s="2"/>
    </row>
    <row r="44" spans="1:198" s="44" customFormat="1" ht="45" x14ac:dyDescent="0.25">
      <c r="A44" s="16" t="s">
        <v>266</v>
      </c>
      <c r="B44" s="63"/>
      <c r="C44" s="110">
        <v>2011</v>
      </c>
      <c r="D44" s="63"/>
      <c r="E44" s="63"/>
      <c r="F44" s="63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  <c r="CV44" s="2"/>
      <c r="CW44" s="2"/>
      <c r="CX44" s="2"/>
      <c r="CY44" s="2"/>
      <c r="CZ44" s="2"/>
      <c r="DA44" s="2"/>
      <c r="DB44" s="2"/>
      <c r="DC44" s="2"/>
      <c r="DD44" s="2"/>
      <c r="DE44" s="2"/>
      <c r="DF44" s="2"/>
      <c r="DG44" s="2"/>
      <c r="DH44" s="2"/>
      <c r="DI44" s="2"/>
      <c r="DJ44" s="2"/>
      <c r="DK44" s="2"/>
      <c r="DL44" s="2"/>
      <c r="DM44" s="2"/>
      <c r="DN44" s="2"/>
      <c r="DO44" s="2"/>
      <c r="DP44" s="2"/>
      <c r="DQ44" s="2"/>
      <c r="DR44" s="2"/>
      <c r="DS44" s="2"/>
      <c r="DT44" s="2"/>
      <c r="DU44" s="2"/>
      <c r="DV44" s="2"/>
      <c r="DW44" s="2"/>
      <c r="DX44" s="2"/>
      <c r="DY44" s="2"/>
      <c r="DZ44" s="2"/>
      <c r="EA44" s="2"/>
      <c r="EB44" s="2"/>
      <c r="EC44" s="2"/>
      <c r="ED44" s="2"/>
      <c r="EE44" s="2"/>
      <c r="EF44" s="2"/>
      <c r="EG44" s="2"/>
      <c r="EH44" s="2"/>
      <c r="EI44" s="2"/>
      <c r="EJ44" s="2"/>
      <c r="EK44" s="2"/>
      <c r="EL44" s="2"/>
      <c r="EM44" s="2"/>
      <c r="EN44" s="2"/>
      <c r="EO44" s="2"/>
      <c r="EP44" s="2"/>
      <c r="EQ44" s="2"/>
      <c r="ER44" s="2"/>
      <c r="ES44" s="2"/>
      <c r="ET44" s="2"/>
      <c r="EU44" s="2"/>
      <c r="EV44" s="2"/>
      <c r="EW44" s="2"/>
      <c r="EX44" s="2"/>
      <c r="EY44" s="2"/>
      <c r="EZ44" s="2"/>
      <c r="FA44" s="2"/>
      <c r="FB44" s="2"/>
      <c r="FC44" s="2"/>
      <c r="FD44" s="2"/>
      <c r="FE44" s="2"/>
      <c r="FF44" s="2"/>
      <c r="FG44" s="2"/>
      <c r="FH44" s="2"/>
      <c r="FI44" s="2"/>
      <c r="FJ44" s="2"/>
      <c r="FK44" s="2"/>
      <c r="FL44" s="2"/>
      <c r="FM44" s="2"/>
      <c r="FN44" s="2"/>
      <c r="FO44" s="2"/>
      <c r="FP44" s="2"/>
      <c r="FQ44" s="2"/>
      <c r="FR44" s="2"/>
      <c r="FS44" s="2"/>
      <c r="FT44" s="2"/>
      <c r="FU44" s="2"/>
      <c r="FV44" s="2"/>
      <c r="FW44" s="2"/>
      <c r="FX44" s="2"/>
      <c r="FY44" s="2"/>
      <c r="FZ44" s="2"/>
      <c r="GA44" s="2"/>
      <c r="GB44" s="2"/>
      <c r="GC44" s="2"/>
      <c r="GD44" s="2"/>
      <c r="GE44" s="2"/>
      <c r="GF44" s="2"/>
      <c r="GG44" s="2"/>
      <c r="GH44" s="2"/>
      <c r="GI44" s="2"/>
      <c r="GJ44" s="2"/>
      <c r="GK44" s="2"/>
      <c r="GL44" s="2"/>
      <c r="GM44" s="2"/>
      <c r="GN44" s="2"/>
      <c r="GO44" s="2"/>
      <c r="GP44" s="2"/>
    </row>
    <row r="45" spans="1:198" s="44" customFormat="1" x14ac:dyDescent="0.25">
      <c r="A45" s="197" t="s">
        <v>263</v>
      </c>
      <c r="B45" s="63"/>
      <c r="C45" s="110">
        <v>1052</v>
      </c>
      <c r="D45" s="63"/>
      <c r="E45" s="63"/>
      <c r="F45" s="63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  <c r="CV45" s="2"/>
      <c r="CW45" s="2"/>
      <c r="CX45" s="2"/>
      <c r="CY45" s="2"/>
      <c r="CZ45" s="2"/>
      <c r="DA45" s="2"/>
      <c r="DB45" s="2"/>
      <c r="DC45" s="2"/>
      <c r="DD45" s="2"/>
      <c r="DE45" s="2"/>
      <c r="DF45" s="2"/>
      <c r="DG45" s="2"/>
      <c r="DH45" s="2"/>
      <c r="DI45" s="2"/>
      <c r="DJ45" s="2"/>
      <c r="DK45" s="2"/>
      <c r="DL45" s="2"/>
      <c r="DM45" s="2"/>
      <c r="DN45" s="2"/>
      <c r="DO45" s="2"/>
      <c r="DP45" s="2"/>
      <c r="DQ45" s="2"/>
      <c r="DR45" s="2"/>
      <c r="DS45" s="2"/>
      <c r="DT45" s="2"/>
      <c r="DU45" s="2"/>
      <c r="DV45" s="2"/>
      <c r="DW45" s="2"/>
      <c r="DX45" s="2"/>
      <c r="DY45" s="2"/>
      <c r="DZ45" s="2"/>
      <c r="EA45" s="2"/>
      <c r="EB45" s="2"/>
      <c r="EC45" s="2"/>
      <c r="ED45" s="2"/>
      <c r="EE45" s="2"/>
      <c r="EF45" s="2"/>
      <c r="EG45" s="2"/>
      <c r="EH45" s="2"/>
      <c r="EI45" s="2"/>
      <c r="EJ45" s="2"/>
      <c r="EK45" s="2"/>
      <c r="EL45" s="2"/>
      <c r="EM45" s="2"/>
      <c r="EN45" s="2"/>
      <c r="EO45" s="2"/>
      <c r="EP45" s="2"/>
      <c r="EQ45" s="2"/>
      <c r="ER45" s="2"/>
      <c r="ES45" s="2"/>
      <c r="ET45" s="2"/>
      <c r="EU45" s="2"/>
      <c r="EV45" s="2"/>
      <c r="EW45" s="2"/>
      <c r="EX45" s="2"/>
      <c r="EY45" s="2"/>
      <c r="EZ45" s="2"/>
      <c r="FA45" s="2"/>
      <c r="FB45" s="2"/>
      <c r="FC45" s="2"/>
      <c r="FD45" s="2"/>
      <c r="FE45" s="2"/>
      <c r="FF45" s="2"/>
      <c r="FG45" s="2"/>
      <c r="FH45" s="2"/>
      <c r="FI45" s="2"/>
      <c r="FJ45" s="2"/>
      <c r="FK45" s="2"/>
      <c r="FL45" s="2"/>
      <c r="FM45" s="2"/>
      <c r="FN45" s="2"/>
      <c r="FO45" s="2"/>
      <c r="FP45" s="2"/>
      <c r="FQ45" s="2"/>
      <c r="FR45" s="2"/>
      <c r="FS45" s="2"/>
      <c r="FT45" s="2"/>
      <c r="FU45" s="2"/>
      <c r="FV45" s="2"/>
      <c r="FW45" s="2"/>
      <c r="FX45" s="2"/>
      <c r="FY45" s="2"/>
      <c r="FZ45" s="2"/>
      <c r="GA45" s="2"/>
      <c r="GB45" s="2"/>
      <c r="GC45" s="2"/>
      <c r="GD45" s="2"/>
      <c r="GE45" s="2"/>
      <c r="GF45" s="2"/>
      <c r="GG45" s="2"/>
      <c r="GH45" s="2"/>
      <c r="GI45" s="2"/>
      <c r="GJ45" s="2"/>
      <c r="GK45" s="2"/>
      <c r="GL45" s="2"/>
      <c r="GM45" s="2"/>
      <c r="GN45" s="2"/>
      <c r="GO45" s="2"/>
      <c r="GP45" s="2"/>
    </row>
    <row r="46" spans="1:198" s="44" customFormat="1" ht="30" x14ac:dyDescent="0.25">
      <c r="A46" s="16" t="s">
        <v>267</v>
      </c>
      <c r="B46" s="63"/>
      <c r="C46" s="110"/>
      <c r="D46" s="63"/>
      <c r="E46" s="63"/>
      <c r="F46" s="63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  <c r="CV46" s="2"/>
      <c r="CW46" s="2"/>
      <c r="CX46" s="2"/>
      <c r="CY46" s="2"/>
      <c r="CZ46" s="2"/>
      <c r="DA46" s="2"/>
      <c r="DB46" s="2"/>
      <c r="DC46" s="2"/>
      <c r="DD46" s="2"/>
      <c r="DE46" s="2"/>
      <c r="DF46" s="2"/>
      <c r="DG46" s="2"/>
      <c r="DH46" s="2"/>
      <c r="DI46" s="2"/>
      <c r="DJ46" s="2"/>
      <c r="DK46" s="2"/>
      <c r="DL46" s="2"/>
      <c r="DM46" s="2"/>
      <c r="DN46" s="2"/>
      <c r="DO46" s="2"/>
      <c r="DP46" s="2"/>
      <c r="DQ46" s="2"/>
      <c r="DR46" s="2"/>
      <c r="DS46" s="2"/>
      <c r="DT46" s="2"/>
      <c r="DU46" s="2"/>
      <c r="DV46" s="2"/>
      <c r="DW46" s="2"/>
      <c r="DX46" s="2"/>
      <c r="DY46" s="2"/>
      <c r="DZ46" s="2"/>
      <c r="EA46" s="2"/>
      <c r="EB46" s="2"/>
      <c r="EC46" s="2"/>
      <c r="ED46" s="2"/>
      <c r="EE46" s="2"/>
      <c r="EF46" s="2"/>
      <c r="EG46" s="2"/>
      <c r="EH46" s="2"/>
      <c r="EI46" s="2"/>
      <c r="EJ46" s="2"/>
      <c r="EK46" s="2"/>
      <c r="EL46" s="2"/>
      <c r="EM46" s="2"/>
      <c r="EN46" s="2"/>
      <c r="EO46" s="2"/>
      <c r="EP46" s="2"/>
      <c r="EQ46" s="2"/>
      <c r="ER46" s="2"/>
      <c r="ES46" s="2"/>
      <c r="ET46" s="2"/>
      <c r="EU46" s="2"/>
      <c r="EV46" s="2"/>
      <c r="EW46" s="2"/>
      <c r="EX46" s="2"/>
      <c r="EY46" s="2"/>
      <c r="EZ46" s="2"/>
      <c r="FA46" s="2"/>
      <c r="FB46" s="2"/>
      <c r="FC46" s="2"/>
      <c r="FD46" s="2"/>
      <c r="FE46" s="2"/>
      <c r="FF46" s="2"/>
      <c r="FG46" s="2"/>
      <c r="FH46" s="2"/>
      <c r="FI46" s="2"/>
      <c r="FJ46" s="2"/>
      <c r="FK46" s="2"/>
      <c r="FL46" s="2"/>
      <c r="FM46" s="2"/>
      <c r="FN46" s="2"/>
      <c r="FO46" s="2"/>
      <c r="FP46" s="2"/>
      <c r="FQ46" s="2"/>
      <c r="FR46" s="2"/>
      <c r="FS46" s="2"/>
      <c r="FT46" s="2"/>
      <c r="FU46" s="2"/>
      <c r="FV46" s="2"/>
      <c r="FW46" s="2"/>
      <c r="FX46" s="2"/>
      <c r="FY46" s="2"/>
      <c r="FZ46" s="2"/>
      <c r="GA46" s="2"/>
      <c r="GB46" s="2"/>
      <c r="GC46" s="2"/>
      <c r="GD46" s="2"/>
      <c r="GE46" s="2"/>
      <c r="GF46" s="2"/>
      <c r="GG46" s="2"/>
      <c r="GH46" s="2"/>
      <c r="GI46" s="2"/>
      <c r="GJ46" s="2"/>
      <c r="GK46" s="2"/>
      <c r="GL46" s="2"/>
      <c r="GM46" s="2"/>
      <c r="GN46" s="2"/>
      <c r="GO46" s="2"/>
      <c r="GP46" s="2"/>
    </row>
    <row r="47" spans="1:198" s="44" customFormat="1" x14ac:dyDescent="0.25">
      <c r="A47" s="197" t="s">
        <v>263</v>
      </c>
      <c r="B47" s="63"/>
      <c r="C47" s="110"/>
      <c r="D47" s="63"/>
      <c r="E47" s="63"/>
      <c r="F47" s="63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  <c r="CV47" s="2"/>
      <c r="CW47" s="2"/>
      <c r="CX47" s="2"/>
      <c r="CY47" s="2"/>
      <c r="CZ47" s="2"/>
      <c r="DA47" s="2"/>
      <c r="DB47" s="2"/>
      <c r="DC47" s="2"/>
      <c r="DD47" s="2"/>
      <c r="DE47" s="2"/>
      <c r="DF47" s="2"/>
      <c r="DG47" s="2"/>
      <c r="DH47" s="2"/>
      <c r="DI47" s="2"/>
      <c r="DJ47" s="2"/>
      <c r="DK47" s="2"/>
      <c r="DL47" s="2"/>
      <c r="DM47" s="2"/>
      <c r="DN47" s="2"/>
      <c r="DO47" s="2"/>
      <c r="DP47" s="2"/>
      <c r="DQ47" s="2"/>
      <c r="DR47" s="2"/>
      <c r="DS47" s="2"/>
      <c r="DT47" s="2"/>
      <c r="DU47" s="2"/>
      <c r="DV47" s="2"/>
      <c r="DW47" s="2"/>
      <c r="DX47" s="2"/>
      <c r="DY47" s="2"/>
      <c r="DZ47" s="2"/>
      <c r="EA47" s="2"/>
      <c r="EB47" s="2"/>
      <c r="EC47" s="2"/>
      <c r="ED47" s="2"/>
      <c r="EE47" s="2"/>
      <c r="EF47" s="2"/>
      <c r="EG47" s="2"/>
      <c r="EH47" s="2"/>
      <c r="EI47" s="2"/>
      <c r="EJ47" s="2"/>
      <c r="EK47" s="2"/>
      <c r="EL47" s="2"/>
      <c r="EM47" s="2"/>
      <c r="EN47" s="2"/>
      <c r="EO47" s="2"/>
      <c r="EP47" s="2"/>
      <c r="EQ47" s="2"/>
      <c r="ER47" s="2"/>
      <c r="ES47" s="2"/>
      <c r="ET47" s="2"/>
      <c r="EU47" s="2"/>
      <c r="EV47" s="2"/>
      <c r="EW47" s="2"/>
      <c r="EX47" s="2"/>
      <c r="EY47" s="2"/>
      <c r="EZ47" s="2"/>
      <c r="FA47" s="2"/>
      <c r="FB47" s="2"/>
      <c r="FC47" s="2"/>
      <c r="FD47" s="2"/>
      <c r="FE47" s="2"/>
      <c r="FF47" s="2"/>
      <c r="FG47" s="2"/>
      <c r="FH47" s="2"/>
      <c r="FI47" s="2"/>
      <c r="FJ47" s="2"/>
      <c r="FK47" s="2"/>
      <c r="FL47" s="2"/>
      <c r="FM47" s="2"/>
      <c r="FN47" s="2"/>
      <c r="FO47" s="2"/>
      <c r="FP47" s="2"/>
      <c r="FQ47" s="2"/>
      <c r="FR47" s="2"/>
      <c r="FS47" s="2"/>
      <c r="FT47" s="2"/>
      <c r="FU47" s="2"/>
      <c r="FV47" s="2"/>
      <c r="FW47" s="2"/>
      <c r="FX47" s="2"/>
      <c r="FY47" s="2"/>
      <c r="FZ47" s="2"/>
      <c r="GA47" s="2"/>
      <c r="GB47" s="2"/>
      <c r="GC47" s="2"/>
      <c r="GD47" s="2"/>
      <c r="GE47" s="2"/>
      <c r="GF47" s="2"/>
      <c r="GG47" s="2"/>
      <c r="GH47" s="2"/>
      <c r="GI47" s="2"/>
      <c r="GJ47" s="2"/>
      <c r="GK47" s="2"/>
      <c r="GL47" s="2"/>
      <c r="GM47" s="2"/>
      <c r="GN47" s="2"/>
      <c r="GO47" s="2"/>
      <c r="GP47" s="2"/>
    </row>
    <row r="48" spans="1:198" s="44" customFormat="1" ht="30" x14ac:dyDescent="0.25">
      <c r="A48" s="16" t="s">
        <v>233</v>
      </c>
      <c r="B48" s="63"/>
      <c r="C48" s="110"/>
      <c r="D48" s="63"/>
      <c r="E48" s="63"/>
      <c r="F48" s="63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  <c r="CV48" s="2"/>
      <c r="CW48" s="2"/>
      <c r="CX48" s="2"/>
      <c r="CY48" s="2"/>
      <c r="CZ48" s="2"/>
      <c r="DA48" s="2"/>
      <c r="DB48" s="2"/>
      <c r="DC48" s="2"/>
      <c r="DD48" s="2"/>
      <c r="DE48" s="2"/>
      <c r="DF48" s="2"/>
      <c r="DG48" s="2"/>
      <c r="DH48" s="2"/>
      <c r="DI48" s="2"/>
      <c r="DJ48" s="2"/>
      <c r="DK48" s="2"/>
      <c r="DL48" s="2"/>
      <c r="DM48" s="2"/>
      <c r="DN48" s="2"/>
      <c r="DO48" s="2"/>
      <c r="DP48" s="2"/>
      <c r="DQ48" s="2"/>
      <c r="DR48" s="2"/>
      <c r="DS48" s="2"/>
      <c r="DT48" s="2"/>
      <c r="DU48" s="2"/>
      <c r="DV48" s="2"/>
      <c r="DW48" s="2"/>
      <c r="DX48" s="2"/>
      <c r="DY48" s="2"/>
      <c r="DZ48" s="2"/>
      <c r="EA48" s="2"/>
      <c r="EB48" s="2"/>
      <c r="EC48" s="2"/>
      <c r="ED48" s="2"/>
      <c r="EE48" s="2"/>
      <c r="EF48" s="2"/>
      <c r="EG48" s="2"/>
      <c r="EH48" s="2"/>
      <c r="EI48" s="2"/>
      <c r="EJ48" s="2"/>
      <c r="EK48" s="2"/>
      <c r="EL48" s="2"/>
      <c r="EM48" s="2"/>
      <c r="EN48" s="2"/>
      <c r="EO48" s="2"/>
      <c r="EP48" s="2"/>
      <c r="EQ48" s="2"/>
      <c r="ER48" s="2"/>
      <c r="ES48" s="2"/>
      <c r="ET48" s="2"/>
      <c r="EU48" s="2"/>
      <c r="EV48" s="2"/>
      <c r="EW48" s="2"/>
      <c r="EX48" s="2"/>
      <c r="EY48" s="2"/>
      <c r="EZ48" s="2"/>
      <c r="FA48" s="2"/>
      <c r="FB48" s="2"/>
      <c r="FC48" s="2"/>
      <c r="FD48" s="2"/>
      <c r="FE48" s="2"/>
      <c r="FF48" s="2"/>
      <c r="FG48" s="2"/>
      <c r="FH48" s="2"/>
      <c r="FI48" s="2"/>
      <c r="FJ48" s="2"/>
      <c r="FK48" s="2"/>
      <c r="FL48" s="2"/>
      <c r="FM48" s="2"/>
      <c r="FN48" s="2"/>
      <c r="FO48" s="2"/>
      <c r="FP48" s="2"/>
      <c r="FQ48" s="2"/>
      <c r="FR48" s="2"/>
      <c r="FS48" s="2"/>
      <c r="FT48" s="2"/>
      <c r="FU48" s="2"/>
      <c r="FV48" s="2"/>
      <c r="FW48" s="2"/>
      <c r="FX48" s="2"/>
      <c r="FY48" s="2"/>
      <c r="FZ48" s="2"/>
      <c r="GA48" s="2"/>
      <c r="GB48" s="2"/>
      <c r="GC48" s="2"/>
      <c r="GD48" s="2"/>
      <c r="GE48" s="2"/>
      <c r="GF48" s="2"/>
      <c r="GG48" s="2"/>
      <c r="GH48" s="2"/>
      <c r="GI48" s="2"/>
      <c r="GJ48" s="2"/>
      <c r="GK48" s="2"/>
      <c r="GL48" s="2"/>
      <c r="GM48" s="2"/>
      <c r="GN48" s="2"/>
      <c r="GO48" s="2"/>
      <c r="GP48" s="2"/>
    </row>
    <row r="49" spans="1:208" s="44" customFormat="1" ht="30" x14ac:dyDescent="0.25">
      <c r="A49" s="16" t="s">
        <v>234</v>
      </c>
      <c r="B49" s="63"/>
      <c r="C49" s="110"/>
      <c r="D49" s="63"/>
      <c r="E49" s="63"/>
      <c r="F49" s="63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  <c r="CV49" s="2"/>
      <c r="CW49" s="2"/>
      <c r="CX49" s="2"/>
      <c r="CY49" s="2"/>
      <c r="CZ49" s="2"/>
      <c r="DA49" s="2"/>
      <c r="DB49" s="2"/>
      <c r="DC49" s="2"/>
      <c r="DD49" s="2"/>
      <c r="DE49" s="2"/>
      <c r="DF49" s="2"/>
      <c r="DG49" s="2"/>
      <c r="DH49" s="2"/>
      <c r="DI49" s="2"/>
      <c r="DJ49" s="2"/>
      <c r="DK49" s="2"/>
      <c r="DL49" s="2"/>
      <c r="DM49" s="2"/>
      <c r="DN49" s="2"/>
      <c r="DO49" s="2"/>
      <c r="DP49" s="2"/>
      <c r="DQ49" s="2"/>
      <c r="DR49" s="2"/>
      <c r="DS49" s="2"/>
      <c r="DT49" s="2"/>
      <c r="DU49" s="2"/>
      <c r="DV49" s="2"/>
      <c r="DW49" s="2"/>
      <c r="DX49" s="2"/>
      <c r="DY49" s="2"/>
      <c r="DZ49" s="2"/>
      <c r="EA49" s="2"/>
      <c r="EB49" s="2"/>
      <c r="EC49" s="2"/>
      <c r="ED49" s="2"/>
      <c r="EE49" s="2"/>
      <c r="EF49" s="2"/>
      <c r="EG49" s="2"/>
      <c r="EH49" s="2"/>
      <c r="EI49" s="2"/>
      <c r="EJ49" s="2"/>
      <c r="EK49" s="2"/>
      <c r="EL49" s="2"/>
      <c r="EM49" s="2"/>
      <c r="EN49" s="2"/>
      <c r="EO49" s="2"/>
      <c r="EP49" s="2"/>
      <c r="EQ49" s="2"/>
      <c r="ER49" s="2"/>
      <c r="ES49" s="2"/>
      <c r="ET49" s="2"/>
      <c r="EU49" s="2"/>
      <c r="EV49" s="2"/>
      <c r="EW49" s="2"/>
      <c r="EX49" s="2"/>
      <c r="EY49" s="2"/>
      <c r="EZ49" s="2"/>
      <c r="FA49" s="2"/>
      <c r="FB49" s="2"/>
      <c r="FC49" s="2"/>
      <c r="FD49" s="2"/>
      <c r="FE49" s="2"/>
      <c r="FF49" s="2"/>
      <c r="FG49" s="2"/>
      <c r="FH49" s="2"/>
      <c r="FI49" s="2"/>
      <c r="FJ49" s="2"/>
      <c r="FK49" s="2"/>
      <c r="FL49" s="2"/>
      <c r="FM49" s="2"/>
      <c r="FN49" s="2"/>
      <c r="FO49" s="2"/>
      <c r="FP49" s="2"/>
      <c r="FQ49" s="2"/>
      <c r="FR49" s="2"/>
      <c r="FS49" s="2"/>
      <c r="FT49" s="2"/>
      <c r="FU49" s="2"/>
      <c r="FV49" s="2"/>
      <c r="FW49" s="2"/>
      <c r="FX49" s="2"/>
      <c r="FY49" s="2"/>
      <c r="FZ49" s="2"/>
      <c r="GA49" s="2"/>
      <c r="GB49" s="2"/>
      <c r="GC49" s="2"/>
      <c r="GD49" s="2"/>
      <c r="GE49" s="2"/>
      <c r="GF49" s="2"/>
      <c r="GG49" s="2"/>
      <c r="GH49" s="2"/>
      <c r="GI49" s="2"/>
      <c r="GJ49" s="2"/>
      <c r="GK49" s="2"/>
      <c r="GL49" s="2"/>
      <c r="GM49" s="2"/>
      <c r="GN49" s="2"/>
      <c r="GO49" s="2"/>
      <c r="GP49" s="2"/>
    </row>
    <row r="50" spans="1:208" s="44" customFormat="1" ht="30" x14ac:dyDescent="0.25">
      <c r="A50" s="16" t="s">
        <v>235</v>
      </c>
      <c r="B50" s="63"/>
      <c r="C50" s="110"/>
      <c r="D50" s="63"/>
      <c r="E50" s="63"/>
      <c r="F50" s="63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  <c r="CV50" s="2"/>
      <c r="CW50" s="2"/>
      <c r="CX50" s="2"/>
      <c r="CY50" s="2"/>
      <c r="CZ50" s="2"/>
      <c r="DA50" s="2"/>
      <c r="DB50" s="2"/>
      <c r="DC50" s="2"/>
      <c r="DD50" s="2"/>
      <c r="DE50" s="2"/>
      <c r="DF50" s="2"/>
      <c r="DG50" s="2"/>
      <c r="DH50" s="2"/>
      <c r="DI50" s="2"/>
      <c r="DJ50" s="2"/>
      <c r="DK50" s="2"/>
      <c r="DL50" s="2"/>
      <c r="DM50" s="2"/>
      <c r="DN50" s="2"/>
      <c r="DO50" s="2"/>
      <c r="DP50" s="2"/>
      <c r="DQ50" s="2"/>
      <c r="DR50" s="2"/>
      <c r="DS50" s="2"/>
      <c r="DT50" s="2"/>
      <c r="DU50" s="2"/>
      <c r="DV50" s="2"/>
      <c r="DW50" s="2"/>
      <c r="DX50" s="2"/>
      <c r="DY50" s="2"/>
      <c r="DZ50" s="2"/>
      <c r="EA50" s="2"/>
      <c r="EB50" s="2"/>
      <c r="EC50" s="2"/>
      <c r="ED50" s="2"/>
      <c r="EE50" s="2"/>
      <c r="EF50" s="2"/>
      <c r="EG50" s="2"/>
      <c r="EH50" s="2"/>
      <c r="EI50" s="2"/>
      <c r="EJ50" s="2"/>
      <c r="EK50" s="2"/>
      <c r="EL50" s="2"/>
      <c r="EM50" s="2"/>
      <c r="EN50" s="2"/>
      <c r="EO50" s="2"/>
      <c r="EP50" s="2"/>
      <c r="EQ50" s="2"/>
      <c r="ER50" s="2"/>
      <c r="ES50" s="2"/>
      <c r="ET50" s="2"/>
      <c r="EU50" s="2"/>
      <c r="EV50" s="2"/>
      <c r="EW50" s="2"/>
      <c r="EX50" s="2"/>
      <c r="EY50" s="2"/>
      <c r="EZ50" s="2"/>
      <c r="FA50" s="2"/>
      <c r="FB50" s="2"/>
      <c r="FC50" s="2"/>
      <c r="FD50" s="2"/>
      <c r="FE50" s="2"/>
      <c r="FF50" s="2"/>
      <c r="FG50" s="2"/>
      <c r="FH50" s="2"/>
      <c r="FI50" s="2"/>
      <c r="FJ50" s="2"/>
      <c r="FK50" s="2"/>
      <c r="FL50" s="2"/>
      <c r="FM50" s="2"/>
      <c r="FN50" s="2"/>
      <c r="FO50" s="2"/>
      <c r="FP50" s="2"/>
      <c r="FQ50" s="2"/>
      <c r="FR50" s="2"/>
      <c r="FS50" s="2"/>
      <c r="FT50" s="2"/>
      <c r="FU50" s="2"/>
      <c r="FV50" s="2"/>
      <c r="FW50" s="2"/>
      <c r="FX50" s="2"/>
      <c r="FY50" s="2"/>
      <c r="FZ50" s="2"/>
      <c r="GA50" s="2"/>
      <c r="GB50" s="2"/>
      <c r="GC50" s="2"/>
      <c r="GD50" s="2"/>
      <c r="GE50" s="2"/>
      <c r="GF50" s="2"/>
      <c r="GG50" s="2"/>
      <c r="GH50" s="2"/>
      <c r="GI50" s="2"/>
      <c r="GJ50" s="2"/>
      <c r="GK50" s="2"/>
      <c r="GL50" s="2"/>
      <c r="GM50" s="2"/>
      <c r="GN50" s="2"/>
      <c r="GO50" s="2"/>
      <c r="GP50" s="2"/>
    </row>
    <row r="51" spans="1:208" s="44" customFormat="1" x14ac:dyDescent="0.25">
      <c r="A51" s="16" t="s">
        <v>236</v>
      </c>
      <c r="B51" s="63"/>
      <c r="C51" s="93"/>
      <c r="D51" s="63"/>
      <c r="E51" s="63"/>
      <c r="F51" s="63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  <c r="CV51" s="2"/>
      <c r="CW51" s="2"/>
      <c r="CX51" s="2"/>
      <c r="CY51" s="2"/>
      <c r="CZ51" s="2"/>
      <c r="DA51" s="2"/>
      <c r="DB51" s="2"/>
      <c r="DC51" s="2"/>
      <c r="DD51" s="2"/>
      <c r="DE51" s="2"/>
      <c r="DF51" s="2"/>
      <c r="DG51" s="2"/>
      <c r="DH51" s="2"/>
      <c r="DI51" s="2"/>
      <c r="DJ51" s="2"/>
      <c r="DK51" s="2"/>
      <c r="DL51" s="2"/>
      <c r="DM51" s="2"/>
      <c r="DN51" s="2"/>
      <c r="DO51" s="2"/>
      <c r="DP51" s="2"/>
      <c r="DQ51" s="2"/>
      <c r="DR51" s="2"/>
      <c r="DS51" s="2"/>
      <c r="DT51" s="2"/>
      <c r="DU51" s="2"/>
      <c r="DV51" s="2"/>
      <c r="DW51" s="2"/>
      <c r="DX51" s="2"/>
      <c r="DY51" s="2"/>
      <c r="DZ51" s="2"/>
      <c r="EA51" s="2"/>
      <c r="EB51" s="2"/>
      <c r="EC51" s="2"/>
      <c r="ED51" s="2"/>
      <c r="EE51" s="2"/>
      <c r="EF51" s="2"/>
      <c r="EG51" s="2"/>
      <c r="EH51" s="2"/>
      <c r="EI51" s="2"/>
      <c r="EJ51" s="2"/>
      <c r="EK51" s="2"/>
      <c r="EL51" s="2"/>
      <c r="EM51" s="2"/>
      <c r="EN51" s="2"/>
      <c r="EO51" s="2"/>
      <c r="EP51" s="2"/>
      <c r="EQ51" s="2"/>
      <c r="ER51" s="2"/>
      <c r="ES51" s="2"/>
      <c r="ET51" s="2"/>
      <c r="EU51" s="2"/>
      <c r="EV51" s="2"/>
      <c r="EW51" s="2"/>
      <c r="EX51" s="2"/>
      <c r="EY51" s="2"/>
      <c r="EZ51" s="2"/>
      <c r="FA51" s="2"/>
      <c r="FB51" s="2"/>
      <c r="FC51" s="2"/>
      <c r="FD51" s="2"/>
      <c r="FE51" s="2"/>
      <c r="FF51" s="2"/>
      <c r="FG51" s="2"/>
      <c r="FH51" s="2"/>
      <c r="FI51" s="2"/>
      <c r="FJ51" s="2"/>
      <c r="FK51" s="2"/>
      <c r="FL51" s="2"/>
      <c r="FM51" s="2"/>
      <c r="FN51" s="2"/>
      <c r="FO51" s="2"/>
      <c r="FP51" s="2"/>
      <c r="FQ51" s="2"/>
      <c r="FR51" s="2"/>
      <c r="FS51" s="2"/>
      <c r="FT51" s="2"/>
      <c r="FU51" s="2"/>
      <c r="FV51" s="2"/>
      <c r="FW51" s="2"/>
      <c r="FX51" s="2"/>
      <c r="FY51" s="2"/>
      <c r="FZ51" s="2"/>
      <c r="GA51" s="2"/>
      <c r="GB51" s="2"/>
      <c r="GC51" s="2"/>
      <c r="GD51" s="2"/>
      <c r="GE51" s="2"/>
      <c r="GF51" s="2"/>
      <c r="GG51" s="2"/>
      <c r="GH51" s="2"/>
      <c r="GI51" s="2"/>
      <c r="GJ51" s="2"/>
      <c r="GK51" s="2"/>
      <c r="GL51" s="2"/>
      <c r="GM51" s="2"/>
      <c r="GN51" s="2"/>
      <c r="GO51" s="2"/>
      <c r="GP51" s="2"/>
    </row>
    <row r="52" spans="1:208" s="44" customFormat="1" x14ac:dyDescent="0.25">
      <c r="A52" s="16" t="s">
        <v>271</v>
      </c>
      <c r="B52" s="63"/>
      <c r="C52" s="93"/>
      <c r="D52" s="63"/>
      <c r="E52" s="63"/>
      <c r="F52" s="63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  <c r="CV52" s="2"/>
      <c r="CW52" s="2"/>
      <c r="CX52" s="2"/>
      <c r="CY52" s="2"/>
      <c r="CZ52" s="2"/>
      <c r="DA52" s="2"/>
      <c r="DB52" s="2"/>
      <c r="DC52" s="2"/>
      <c r="DD52" s="2"/>
      <c r="DE52" s="2"/>
      <c r="DF52" s="2"/>
      <c r="DG52" s="2"/>
      <c r="DH52" s="2"/>
      <c r="DI52" s="2"/>
      <c r="DJ52" s="2"/>
      <c r="DK52" s="2"/>
      <c r="DL52" s="2"/>
      <c r="DM52" s="2"/>
      <c r="DN52" s="2"/>
      <c r="DO52" s="2"/>
      <c r="DP52" s="2"/>
      <c r="DQ52" s="2"/>
      <c r="DR52" s="2"/>
      <c r="DS52" s="2"/>
      <c r="DT52" s="2"/>
      <c r="DU52" s="2"/>
      <c r="DV52" s="2"/>
      <c r="DW52" s="2"/>
      <c r="DX52" s="2"/>
      <c r="DY52" s="2"/>
      <c r="DZ52" s="2"/>
      <c r="EA52" s="2"/>
      <c r="EB52" s="2"/>
      <c r="EC52" s="2"/>
      <c r="ED52" s="2"/>
      <c r="EE52" s="2"/>
      <c r="EF52" s="2"/>
      <c r="EG52" s="2"/>
      <c r="EH52" s="2"/>
      <c r="EI52" s="2"/>
      <c r="EJ52" s="2"/>
      <c r="EK52" s="2"/>
      <c r="EL52" s="2"/>
      <c r="EM52" s="2"/>
      <c r="EN52" s="2"/>
      <c r="EO52" s="2"/>
      <c r="EP52" s="2"/>
      <c r="EQ52" s="2"/>
      <c r="ER52" s="2"/>
      <c r="ES52" s="2"/>
      <c r="ET52" s="2"/>
      <c r="EU52" s="2"/>
      <c r="EV52" s="2"/>
      <c r="EW52" s="2"/>
      <c r="EX52" s="2"/>
      <c r="EY52" s="2"/>
      <c r="EZ52" s="2"/>
      <c r="FA52" s="2"/>
      <c r="FB52" s="2"/>
      <c r="FC52" s="2"/>
      <c r="FD52" s="2"/>
      <c r="FE52" s="2"/>
      <c r="FF52" s="2"/>
      <c r="FG52" s="2"/>
      <c r="FH52" s="2"/>
      <c r="FI52" s="2"/>
      <c r="FJ52" s="2"/>
      <c r="FK52" s="2"/>
      <c r="FL52" s="2"/>
      <c r="FM52" s="2"/>
      <c r="FN52" s="2"/>
      <c r="FO52" s="2"/>
      <c r="FP52" s="2"/>
      <c r="FQ52" s="2"/>
      <c r="FR52" s="2"/>
      <c r="FS52" s="2"/>
      <c r="FT52" s="2"/>
      <c r="FU52" s="2"/>
      <c r="FV52" s="2"/>
      <c r="FW52" s="2"/>
      <c r="FX52" s="2"/>
      <c r="FY52" s="2"/>
      <c r="FZ52" s="2"/>
      <c r="GA52" s="2"/>
      <c r="GB52" s="2"/>
      <c r="GC52" s="2"/>
      <c r="GD52" s="2"/>
      <c r="GE52" s="2"/>
      <c r="GF52" s="2"/>
      <c r="GG52" s="2"/>
      <c r="GH52" s="2"/>
      <c r="GI52" s="2"/>
      <c r="GJ52" s="2"/>
      <c r="GK52" s="2"/>
      <c r="GL52" s="2"/>
      <c r="GM52" s="2"/>
      <c r="GN52" s="2"/>
      <c r="GO52" s="2"/>
      <c r="GP52" s="2"/>
    </row>
    <row r="53" spans="1:208" s="44" customFormat="1" x14ac:dyDescent="0.25">
      <c r="A53" s="152" t="s">
        <v>282</v>
      </c>
      <c r="B53" s="63"/>
      <c r="C53" s="93"/>
      <c r="D53" s="63"/>
      <c r="E53" s="63"/>
      <c r="F53" s="63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  <c r="CV53" s="2"/>
      <c r="CW53" s="2"/>
      <c r="CX53" s="2"/>
      <c r="CY53" s="2"/>
      <c r="CZ53" s="2"/>
      <c r="DA53" s="2"/>
      <c r="DB53" s="2"/>
      <c r="DC53" s="2"/>
      <c r="DD53" s="2"/>
      <c r="DE53" s="2"/>
      <c r="DF53" s="2"/>
      <c r="DG53" s="2"/>
      <c r="DH53" s="2"/>
      <c r="DI53" s="2"/>
      <c r="DJ53" s="2"/>
      <c r="DK53" s="2"/>
      <c r="DL53" s="2"/>
      <c r="DM53" s="2"/>
      <c r="DN53" s="2"/>
      <c r="DO53" s="2"/>
      <c r="DP53" s="2"/>
      <c r="DQ53" s="2"/>
      <c r="DR53" s="2"/>
      <c r="DS53" s="2"/>
      <c r="DT53" s="2"/>
      <c r="DU53" s="2"/>
      <c r="DV53" s="2"/>
      <c r="DW53" s="2"/>
      <c r="DX53" s="2"/>
      <c r="DY53" s="2"/>
      <c r="DZ53" s="2"/>
      <c r="EA53" s="2"/>
      <c r="EB53" s="2"/>
      <c r="EC53" s="2"/>
      <c r="ED53" s="2"/>
      <c r="EE53" s="2"/>
      <c r="EF53" s="2"/>
      <c r="EG53" s="2"/>
      <c r="EH53" s="2"/>
      <c r="EI53" s="2"/>
      <c r="EJ53" s="2"/>
      <c r="EK53" s="2"/>
      <c r="EL53" s="2"/>
      <c r="EM53" s="2"/>
      <c r="EN53" s="2"/>
      <c r="EO53" s="2"/>
      <c r="EP53" s="2"/>
      <c r="EQ53" s="2"/>
      <c r="ER53" s="2"/>
      <c r="ES53" s="2"/>
      <c r="ET53" s="2"/>
      <c r="EU53" s="2"/>
      <c r="EV53" s="2"/>
      <c r="EW53" s="2"/>
      <c r="EX53" s="2"/>
      <c r="EY53" s="2"/>
      <c r="EZ53" s="2"/>
      <c r="FA53" s="2"/>
      <c r="FB53" s="2"/>
      <c r="FC53" s="2"/>
      <c r="FD53" s="2"/>
      <c r="FE53" s="2"/>
      <c r="FF53" s="2"/>
      <c r="FG53" s="2"/>
      <c r="FH53" s="2"/>
      <c r="FI53" s="2"/>
      <c r="FJ53" s="2"/>
      <c r="FK53" s="2"/>
      <c r="FL53" s="2"/>
      <c r="FM53" s="2"/>
      <c r="FN53" s="2"/>
      <c r="FO53" s="2"/>
      <c r="FP53" s="2"/>
      <c r="FQ53" s="2"/>
      <c r="FR53" s="2"/>
      <c r="FS53" s="2"/>
      <c r="FT53" s="2"/>
      <c r="FU53" s="2"/>
      <c r="FV53" s="2"/>
      <c r="FW53" s="2"/>
      <c r="FX53" s="2"/>
      <c r="FY53" s="2"/>
      <c r="FZ53" s="2"/>
      <c r="GA53" s="2"/>
      <c r="GB53" s="2"/>
      <c r="GC53" s="2"/>
      <c r="GD53" s="2"/>
      <c r="GE53" s="2"/>
      <c r="GF53" s="2"/>
      <c r="GG53" s="2"/>
      <c r="GH53" s="2"/>
      <c r="GI53" s="2"/>
      <c r="GJ53" s="2"/>
      <c r="GK53" s="2"/>
      <c r="GL53" s="2"/>
      <c r="GM53" s="2"/>
      <c r="GN53" s="2"/>
      <c r="GO53" s="2"/>
      <c r="GP53" s="2"/>
    </row>
    <row r="54" spans="1:208" s="44" customFormat="1" x14ac:dyDescent="0.25">
      <c r="A54" s="24" t="s">
        <v>144</v>
      </c>
      <c r="B54" s="63"/>
      <c r="C54" s="93"/>
      <c r="D54" s="63"/>
      <c r="E54" s="63"/>
      <c r="F54" s="6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  <c r="CV54" s="2"/>
      <c r="CW54" s="2"/>
      <c r="CX54" s="2"/>
      <c r="CY54" s="2"/>
      <c r="CZ54" s="2"/>
      <c r="DA54" s="2"/>
      <c r="DB54" s="2"/>
      <c r="DC54" s="2"/>
      <c r="DD54" s="2"/>
      <c r="DE54" s="2"/>
      <c r="DF54" s="2"/>
      <c r="DG54" s="2"/>
      <c r="DH54" s="2"/>
      <c r="DI54" s="2"/>
      <c r="DJ54" s="2"/>
      <c r="DK54" s="2"/>
      <c r="DL54" s="2"/>
      <c r="DM54" s="2"/>
      <c r="DN54" s="2"/>
      <c r="DO54" s="2"/>
      <c r="DP54" s="2"/>
      <c r="DQ54" s="2"/>
      <c r="DR54" s="2"/>
      <c r="DS54" s="2"/>
      <c r="DT54" s="2"/>
      <c r="DU54" s="2"/>
      <c r="DV54" s="2"/>
      <c r="DW54" s="2"/>
      <c r="DX54" s="2"/>
      <c r="DY54" s="2"/>
      <c r="DZ54" s="2"/>
      <c r="EA54" s="2"/>
      <c r="EB54" s="2"/>
      <c r="EC54" s="2"/>
      <c r="ED54" s="2"/>
      <c r="EE54" s="2"/>
      <c r="EF54" s="2"/>
      <c r="EG54" s="2"/>
      <c r="EH54" s="2"/>
      <c r="EI54" s="2"/>
      <c r="EJ54" s="2"/>
      <c r="EK54" s="2"/>
      <c r="EL54" s="2"/>
      <c r="EM54" s="2"/>
      <c r="EN54" s="2"/>
      <c r="EO54" s="2"/>
      <c r="EP54" s="2"/>
      <c r="EQ54" s="2"/>
      <c r="ER54" s="2"/>
      <c r="ES54" s="2"/>
      <c r="ET54" s="2"/>
      <c r="EU54" s="2"/>
      <c r="EV54" s="2"/>
      <c r="EW54" s="2"/>
      <c r="EX54" s="2"/>
      <c r="EY54" s="2"/>
      <c r="EZ54" s="2"/>
      <c r="FA54" s="2"/>
      <c r="FB54" s="2"/>
      <c r="FC54" s="2"/>
      <c r="FD54" s="2"/>
      <c r="FE54" s="2"/>
      <c r="FF54" s="2"/>
      <c r="FG54" s="2"/>
      <c r="FH54" s="2"/>
      <c r="FI54" s="2"/>
      <c r="FJ54" s="2"/>
      <c r="FK54" s="2"/>
      <c r="FL54" s="2"/>
      <c r="FM54" s="2"/>
      <c r="FN54" s="2"/>
      <c r="FO54" s="2"/>
      <c r="FP54" s="2"/>
      <c r="FQ54" s="2"/>
      <c r="FR54" s="2"/>
      <c r="FS54" s="2"/>
      <c r="FT54" s="2"/>
      <c r="FU54" s="2"/>
      <c r="FV54" s="2"/>
      <c r="FW54" s="2"/>
      <c r="FX54" s="2"/>
      <c r="FY54" s="2"/>
      <c r="FZ54" s="2"/>
      <c r="GA54" s="2"/>
      <c r="GB54" s="2"/>
      <c r="GC54" s="2"/>
      <c r="GD54" s="2"/>
      <c r="GE54" s="2"/>
      <c r="GF54" s="2"/>
      <c r="GG54" s="2"/>
      <c r="GH54" s="2"/>
      <c r="GI54" s="2"/>
      <c r="GJ54" s="2"/>
      <c r="GK54" s="2"/>
      <c r="GL54" s="2"/>
      <c r="GM54" s="2"/>
      <c r="GN54" s="2"/>
      <c r="GO54" s="2"/>
      <c r="GP54" s="2"/>
    </row>
    <row r="55" spans="1:208" s="44" customFormat="1" x14ac:dyDescent="0.25">
      <c r="A55" s="152" t="s">
        <v>191</v>
      </c>
      <c r="B55" s="63"/>
      <c r="C55" s="93"/>
      <c r="D55" s="63"/>
      <c r="E55" s="63"/>
      <c r="F55" s="63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  <c r="CV55" s="2"/>
      <c r="CW55" s="2"/>
      <c r="CX55" s="2"/>
      <c r="CY55" s="2"/>
      <c r="CZ55" s="2"/>
      <c r="DA55" s="2"/>
      <c r="DB55" s="2"/>
      <c r="DC55" s="2"/>
      <c r="DD55" s="2"/>
      <c r="DE55" s="2"/>
      <c r="DF55" s="2"/>
      <c r="DG55" s="2"/>
      <c r="DH55" s="2"/>
      <c r="DI55" s="2"/>
      <c r="DJ55" s="2"/>
      <c r="DK55" s="2"/>
      <c r="DL55" s="2"/>
      <c r="DM55" s="2"/>
      <c r="DN55" s="2"/>
      <c r="DO55" s="2"/>
      <c r="DP55" s="2"/>
      <c r="DQ55" s="2"/>
      <c r="DR55" s="2"/>
      <c r="DS55" s="2"/>
      <c r="DT55" s="2"/>
      <c r="DU55" s="2"/>
      <c r="DV55" s="2"/>
      <c r="DW55" s="2"/>
      <c r="DX55" s="2"/>
      <c r="DY55" s="2"/>
      <c r="DZ55" s="2"/>
      <c r="EA55" s="2"/>
      <c r="EB55" s="2"/>
      <c r="EC55" s="2"/>
      <c r="ED55" s="2"/>
      <c r="EE55" s="2"/>
      <c r="EF55" s="2"/>
      <c r="EG55" s="2"/>
      <c r="EH55" s="2"/>
      <c r="EI55" s="2"/>
      <c r="EJ55" s="2"/>
      <c r="EK55" s="2"/>
      <c r="EL55" s="2"/>
      <c r="EM55" s="2"/>
      <c r="EN55" s="2"/>
      <c r="EO55" s="2"/>
      <c r="EP55" s="2"/>
      <c r="EQ55" s="2"/>
      <c r="ER55" s="2"/>
      <c r="ES55" s="2"/>
      <c r="ET55" s="2"/>
      <c r="EU55" s="2"/>
      <c r="EV55" s="2"/>
      <c r="EW55" s="2"/>
      <c r="EX55" s="2"/>
      <c r="EY55" s="2"/>
      <c r="EZ55" s="2"/>
      <c r="FA55" s="2"/>
      <c r="FB55" s="2"/>
      <c r="FC55" s="2"/>
      <c r="FD55" s="2"/>
      <c r="FE55" s="2"/>
      <c r="FF55" s="2"/>
      <c r="FG55" s="2"/>
      <c r="FH55" s="2"/>
      <c r="FI55" s="2"/>
      <c r="FJ55" s="2"/>
      <c r="FK55" s="2"/>
      <c r="FL55" s="2"/>
      <c r="FM55" s="2"/>
      <c r="FN55" s="2"/>
      <c r="FO55" s="2"/>
      <c r="FP55" s="2"/>
      <c r="FQ55" s="2"/>
      <c r="FR55" s="2"/>
      <c r="FS55" s="2"/>
      <c r="FT55" s="2"/>
      <c r="FU55" s="2"/>
      <c r="FV55" s="2"/>
      <c r="FW55" s="2"/>
      <c r="FX55" s="2"/>
      <c r="FY55" s="2"/>
      <c r="FZ55" s="2"/>
      <c r="GA55" s="2"/>
      <c r="GB55" s="2"/>
      <c r="GC55" s="2"/>
      <c r="GD55" s="2"/>
      <c r="GE55" s="2"/>
      <c r="GF55" s="2"/>
      <c r="GG55" s="2"/>
      <c r="GH55" s="2"/>
      <c r="GI55" s="2"/>
      <c r="GJ55" s="2"/>
      <c r="GK55" s="2"/>
      <c r="GL55" s="2"/>
      <c r="GM55" s="2"/>
      <c r="GN55" s="2"/>
      <c r="GO55" s="2"/>
      <c r="GP55" s="2"/>
    </row>
    <row r="56" spans="1:208" s="44" customFormat="1" ht="30" x14ac:dyDescent="0.25">
      <c r="A56" s="24" t="s">
        <v>145</v>
      </c>
      <c r="B56" s="63"/>
      <c r="C56" s="93">
        <f>7100+600</f>
        <v>7700</v>
      </c>
      <c r="D56" s="63"/>
      <c r="E56" s="63"/>
      <c r="F56" s="63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  <c r="CV56" s="2"/>
      <c r="CW56" s="2"/>
      <c r="CX56" s="2"/>
      <c r="CY56" s="2"/>
      <c r="CZ56" s="2"/>
      <c r="DA56" s="2"/>
      <c r="DB56" s="2"/>
      <c r="DC56" s="2"/>
      <c r="DD56" s="2"/>
      <c r="DE56" s="2"/>
      <c r="DF56" s="2"/>
      <c r="DG56" s="2"/>
      <c r="DH56" s="2"/>
      <c r="DI56" s="2"/>
      <c r="DJ56" s="2"/>
      <c r="DK56" s="2"/>
      <c r="DL56" s="2"/>
      <c r="DM56" s="2"/>
      <c r="DN56" s="2"/>
      <c r="DO56" s="2"/>
      <c r="DP56" s="2"/>
      <c r="DQ56" s="2"/>
      <c r="DR56" s="2"/>
      <c r="DS56" s="2"/>
      <c r="DT56" s="2"/>
      <c r="DU56" s="2"/>
      <c r="DV56" s="2"/>
      <c r="DW56" s="2"/>
      <c r="DX56" s="2"/>
      <c r="DY56" s="2"/>
      <c r="DZ56" s="2"/>
      <c r="EA56" s="2"/>
      <c r="EB56" s="2"/>
      <c r="EC56" s="2"/>
      <c r="ED56" s="2"/>
      <c r="EE56" s="2"/>
      <c r="EF56" s="2"/>
      <c r="EG56" s="2"/>
      <c r="EH56" s="2"/>
      <c r="EI56" s="2"/>
      <c r="EJ56" s="2"/>
      <c r="EK56" s="2"/>
      <c r="EL56" s="2"/>
      <c r="EM56" s="2"/>
      <c r="EN56" s="2"/>
      <c r="EO56" s="2"/>
      <c r="EP56" s="2"/>
      <c r="EQ56" s="2"/>
      <c r="ER56" s="2"/>
      <c r="ES56" s="2"/>
      <c r="ET56" s="2"/>
      <c r="EU56" s="2"/>
      <c r="EV56" s="2"/>
      <c r="EW56" s="2"/>
      <c r="EX56" s="2"/>
      <c r="EY56" s="2"/>
      <c r="EZ56" s="2"/>
      <c r="FA56" s="2"/>
      <c r="FB56" s="2"/>
      <c r="FC56" s="2"/>
      <c r="FD56" s="2"/>
      <c r="FE56" s="2"/>
      <c r="FF56" s="2"/>
      <c r="FG56" s="2"/>
      <c r="FH56" s="2"/>
      <c r="FI56" s="2"/>
      <c r="FJ56" s="2"/>
      <c r="FK56" s="2"/>
      <c r="FL56" s="2"/>
      <c r="FM56" s="2"/>
      <c r="FN56" s="2"/>
      <c r="FO56" s="2"/>
      <c r="FP56" s="2"/>
      <c r="FQ56" s="2"/>
      <c r="FR56" s="2"/>
      <c r="FS56" s="2"/>
      <c r="FT56" s="2"/>
      <c r="FU56" s="2"/>
      <c r="FV56" s="2"/>
      <c r="FW56" s="2"/>
      <c r="FX56" s="2"/>
      <c r="FY56" s="2"/>
      <c r="FZ56" s="2"/>
      <c r="GA56" s="2"/>
      <c r="GB56" s="2"/>
      <c r="GC56" s="2"/>
      <c r="GD56" s="2"/>
      <c r="GE56" s="2"/>
      <c r="GF56" s="2"/>
      <c r="GG56" s="2"/>
      <c r="GH56" s="2"/>
      <c r="GI56" s="2"/>
      <c r="GJ56" s="2"/>
      <c r="GK56" s="2"/>
      <c r="GL56" s="2"/>
      <c r="GM56" s="2"/>
      <c r="GN56" s="2"/>
      <c r="GO56" s="2"/>
      <c r="GP56" s="2"/>
    </row>
    <row r="57" spans="1:208" s="44" customFormat="1" x14ac:dyDescent="0.25">
      <c r="A57" s="24" t="s">
        <v>208</v>
      </c>
      <c r="B57" s="63"/>
      <c r="C57" s="93"/>
      <c r="D57" s="63"/>
      <c r="E57" s="63"/>
      <c r="F57" s="63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  <c r="CV57" s="2"/>
      <c r="CW57" s="2"/>
      <c r="CX57" s="2"/>
      <c r="CY57" s="2"/>
      <c r="CZ57" s="2"/>
      <c r="DA57" s="2"/>
      <c r="DB57" s="2"/>
      <c r="DC57" s="2"/>
      <c r="DD57" s="2"/>
      <c r="DE57" s="2"/>
      <c r="DF57" s="2"/>
      <c r="DG57" s="2"/>
      <c r="DH57" s="2"/>
      <c r="DI57" s="2"/>
      <c r="DJ57" s="2"/>
      <c r="DK57" s="2"/>
      <c r="DL57" s="2"/>
      <c r="DM57" s="2"/>
      <c r="DN57" s="2"/>
      <c r="DO57" s="2"/>
      <c r="DP57" s="2"/>
      <c r="DQ57" s="2"/>
      <c r="DR57" s="2"/>
      <c r="DS57" s="2"/>
      <c r="DT57" s="2"/>
      <c r="DU57" s="2"/>
      <c r="DV57" s="2"/>
      <c r="DW57" s="2"/>
      <c r="DX57" s="2"/>
      <c r="DY57" s="2"/>
      <c r="DZ57" s="2"/>
      <c r="EA57" s="2"/>
      <c r="EB57" s="2"/>
      <c r="EC57" s="2"/>
      <c r="ED57" s="2"/>
      <c r="EE57" s="2"/>
      <c r="EF57" s="2"/>
      <c r="EG57" s="2"/>
      <c r="EH57" s="2"/>
      <c r="EI57" s="2"/>
      <c r="EJ57" s="2"/>
      <c r="EK57" s="2"/>
      <c r="EL57" s="2"/>
      <c r="EM57" s="2"/>
      <c r="EN57" s="2"/>
      <c r="EO57" s="2"/>
      <c r="EP57" s="2"/>
      <c r="EQ57" s="2"/>
      <c r="ER57" s="2"/>
      <c r="ES57" s="2"/>
      <c r="ET57" s="2"/>
      <c r="EU57" s="2"/>
      <c r="EV57" s="2"/>
      <c r="EW57" s="2"/>
      <c r="EX57" s="2"/>
      <c r="EY57" s="2"/>
      <c r="EZ57" s="2"/>
      <c r="FA57" s="2"/>
      <c r="FB57" s="2"/>
      <c r="FC57" s="2"/>
      <c r="FD57" s="2"/>
      <c r="FE57" s="2"/>
      <c r="FF57" s="2"/>
      <c r="FG57" s="2"/>
      <c r="FH57" s="2"/>
      <c r="FI57" s="2"/>
      <c r="FJ57" s="2"/>
      <c r="FK57" s="2"/>
      <c r="FL57" s="2"/>
      <c r="FM57" s="2"/>
      <c r="FN57" s="2"/>
      <c r="FO57" s="2"/>
      <c r="FP57" s="2"/>
      <c r="FQ57" s="2"/>
      <c r="FR57" s="2"/>
      <c r="FS57" s="2"/>
      <c r="FT57" s="2"/>
      <c r="FU57" s="2"/>
      <c r="FV57" s="2"/>
      <c r="FW57" s="2"/>
      <c r="FX57" s="2"/>
      <c r="FY57" s="2"/>
      <c r="FZ57" s="2"/>
      <c r="GA57" s="2"/>
      <c r="GB57" s="2"/>
      <c r="GC57" s="2"/>
      <c r="GD57" s="2"/>
      <c r="GE57" s="2"/>
      <c r="GF57" s="2"/>
      <c r="GG57" s="2"/>
      <c r="GH57" s="2"/>
      <c r="GI57" s="2"/>
      <c r="GJ57" s="2"/>
      <c r="GK57" s="2"/>
      <c r="GL57" s="2"/>
      <c r="GM57" s="2"/>
      <c r="GN57" s="2"/>
      <c r="GO57" s="2"/>
      <c r="GP57" s="2"/>
    </row>
    <row r="58" spans="1:208" s="44" customFormat="1" x14ac:dyDescent="0.25">
      <c r="A58" s="24" t="s">
        <v>268</v>
      </c>
      <c r="B58" s="63"/>
      <c r="C58" s="93"/>
      <c r="D58" s="63"/>
      <c r="E58" s="63"/>
      <c r="F58" s="63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  <c r="CV58" s="2"/>
      <c r="CW58" s="2"/>
      <c r="CX58" s="2"/>
      <c r="CY58" s="2"/>
      <c r="CZ58" s="2"/>
      <c r="DA58" s="2"/>
      <c r="DB58" s="2"/>
      <c r="DC58" s="2"/>
      <c r="DD58" s="2"/>
      <c r="DE58" s="2"/>
      <c r="DF58" s="2"/>
      <c r="DG58" s="2"/>
      <c r="DH58" s="2"/>
      <c r="DI58" s="2"/>
      <c r="DJ58" s="2"/>
      <c r="DK58" s="2"/>
      <c r="DL58" s="2"/>
      <c r="DM58" s="2"/>
      <c r="DN58" s="2"/>
      <c r="DO58" s="2"/>
      <c r="DP58" s="2"/>
      <c r="DQ58" s="2"/>
      <c r="DR58" s="2"/>
      <c r="DS58" s="2"/>
      <c r="DT58" s="2"/>
      <c r="DU58" s="2"/>
      <c r="DV58" s="2"/>
      <c r="DW58" s="2"/>
      <c r="DX58" s="2"/>
      <c r="DY58" s="2"/>
      <c r="DZ58" s="2"/>
      <c r="EA58" s="2"/>
      <c r="EB58" s="2"/>
      <c r="EC58" s="2"/>
      <c r="ED58" s="2"/>
      <c r="EE58" s="2"/>
      <c r="EF58" s="2"/>
      <c r="EG58" s="2"/>
      <c r="EH58" s="2"/>
      <c r="EI58" s="2"/>
      <c r="EJ58" s="2"/>
      <c r="EK58" s="2"/>
      <c r="EL58" s="2"/>
      <c r="EM58" s="2"/>
      <c r="EN58" s="2"/>
      <c r="EO58" s="2"/>
      <c r="EP58" s="2"/>
      <c r="EQ58" s="2"/>
      <c r="ER58" s="2"/>
      <c r="ES58" s="2"/>
      <c r="ET58" s="2"/>
      <c r="EU58" s="2"/>
      <c r="EV58" s="2"/>
      <c r="EW58" s="2"/>
      <c r="EX58" s="2"/>
      <c r="EY58" s="2"/>
      <c r="EZ58" s="2"/>
      <c r="FA58" s="2"/>
      <c r="FB58" s="2"/>
      <c r="FC58" s="2"/>
      <c r="FD58" s="2"/>
      <c r="FE58" s="2"/>
      <c r="FF58" s="2"/>
      <c r="FG58" s="2"/>
      <c r="FH58" s="2"/>
      <c r="FI58" s="2"/>
      <c r="FJ58" s="2"/>
      <c r="FK58" s="2"/>
      <c r="FL58" s="2"/>
      <c r="FM58" s="2"/>
      <c r="FN58" s="2"/>
      <c r="FO58" s="2"/>
      <c r="FP58" s="2"/>
      <c r="FQ58" s="2"/>
      <c r="FR58" s="2"/>
      <c r="FS58" s="2"/>
      <c r="FT58" s="2"/>
      <c r="FU58" s="2"/>
      <c r="FV58" s="2"/>
      <c r="FW58" s="2"/>
      <c r="FX58" s="2"/>
      <c r="FY58" s="2"/>
      <c r="FZ58" s="2"/>
      <c r="GA58" s="2"/>
      <c r="GB58" s="2"/>
      <c r="GC58" s="2"/>
      <c r="GD58" s="2"/>
      <c r="GE58" s="2"/>
      <c r="GF58" s="2"/>
      <c r="GG58" s="2"/>
      <c r="GH58" s="2"/>
      <c r="GI58" s="2"/>
      <c r="GJ58" s="2"/>
      <c r="GK58" s="2"/>
      <c r="GL58" s="2"/>
      <c r="GM58" s="2"/>
      <c r="GN58" s="2"/>
      <c r="GO58" s="2"/>
      <c r="GP58" s="2"/>
    </row>
    <row r="59" spans="1:208" s="44" customFormat="1" x14ac:dyDescent="0.25">
      <c r="A59" s="81" t="s">
        <v>197</v>
      </c>
      <c r="B59" s="6"/>
      <c r="C59" s="78">
        <f>C31+ROUND(C54*3.2,0)+C56</f>
        <v>26455</v>
      </c>
      <c r="D59" s="63"/>
      <c r="E59" s="63"/>
      <c r="F59" s="63"/>
      <c r="G59" s="2"/>
      <c r="H59" s="2"/>
      <c r="I59" s="155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  <c r="CV59" s="2"/>
      <c r="CW59" s="2"/>
      <c r="CX59" s="2"/>
      <c r="CY59" s="2"/>
      <c r="CZ59" s="2"/>
      <c r="DA59" s="2"/>
      <c r="DB59" s="2"/>
      <c r="DC59" s="2"/>
      <c r="DD59" s="2"/>
      <c r="DE59" s="2"/>
      <c r="DF59" s="2"/>
      <c r="DG59" s="2"/>
      <c r="DH59" s="2"/>
      <c r="DI59" s="2"/>
      <c r="DJ59" s="2"/>
      <c r="DK59" s="2"/>
      <c r="DL59" s="2"/>
      <c r="DM59" s="2"/>
      <c r="DN59" s="2"/>
      <c r="DO59" s="2"/>
      <c r="DP59" s="2"/>
      <c r="DQ59" s="2"/>
      <c r="DR59" s="2"/>
      <c r="DS59" s="2"/>
      <c r="DT59" s="2"/>
      <c r="DU59" s="2"/>
      <c r="DV59" s="2"/>
      <c r="DW59" s="2"/>
      <c r="DX59" s="2"/>
      <c r="DY59" s="2"/>
      <c r="DZ59" s="2"/>
      <c r="EA59" s="2"/>
      <c r="EB59" s="2"/>
      <c r="EC59" s="2"/>
      <c r="ED59" s="2"/>
      <c r="EE59" s="2"/>
      <c r="EF59" s="2"/>
      <c r="EG59" s="2"/>
      <c r="EH59" s="2"/>
      <c r="EI59" s="2"/>
      <c r="EJ59" s="2"/>
      <c r="EK59" s="2"/>
      <c r="EL59" s="2"/>
      <c r="EM59" s="2"/>
      <c r="EN59" s="2"/>
      <c r="EO59" s="2"/>
      <c r="EP59" s="2"/>
      <c r="EQ59" s="2"/>
      <c r="ER59" s="2"/>
      <c r="ES59" s="2"/>
      <c r="ET59" s="2"/>
      <c r="EU59" s="2"/>
      <c r="EV59" s="2"/>
      <c r="EW59" s="2"/>
      <c r="EX59" s="2"/>
      <c r="EY59" s="2"/>
      <c r="EZ59" s="2"/>
      <c r="FA59" s="2"/>
      <c r="FB59" s="2"/>
      <c r="FC59" s="2"/>
      <c r="FD59" s="2"/>
      <c r="FE59" s="2"/>
      <c r="FF59" s="2"/>
      <c r="FG59" s="2"/>
      <c r="FH59" s="2"/>
      <c r="FI59" s="2"/>
      <c r="FJ59" s="2"/>
      <c r="FK59" s="2"/>
      <c r="FL59" s="2"/>
      <c r="FM59" s="2"/>
      <c r="FN59" s="2"/>
      <c r="FO59" s="2"/>
      <c r="FP59" s="2"/>
      <c r="FQ59" s="2"/>
      <c r="FR59" s="2"/>
      <c r="FS59" s="2"/>
      <c r="FT59" s="2"/>
      <c r="FU59" s="2"/>
      <c r="FV59" s="2"/>
      <c r="FW59" s="2"/>
      <c r="FX59" s="2"/>
      <c r="FY59" s="2"/>
      <c r="FZ59" s="2"/>
      <c r="GA59" s="2"/>
      <c r="GB59" s="2"/>
      <c r="GC59" s="2"/>
      <c r="GD59" s="2"/>
      <c r="GE59" s="2"/>
      <c r="GF59" s="2"/>
      <c r="GG59" s="2"/>
      <c r="GH59" s="2"/>
      <c r="GI59" s="2"/>
      <c r="GJ59" s="2"/>
      <c r="GK59" s="2"/>
      <c r="GL59" s="2"/>
      <c r="GM59" s="2"/>
      <c r="GN59" s="2"/>
      <c r="GO59" s="2"/>
      <c r="GP59" s="2"/>
    </row>
    <row r="60" spans="1:208" s="44" customFormat="1" ht="18" customHeight="1" x14ac:dyDescent="0.25">
      <c r="A60" s="14" t="s">
        <v>196</v>
      </c>
      <c r="B60" s="8"/>
      <c r="C60" s="78">
        <f>C29+C59</f>
        <v>130149</v>
      </c>
      <c r="D60" s="63"/>
      <c r="E60" s="63"/>
      <c r="F60" s="63"/>
      <c r="G60" s="2"/>
      <c r="H60" s="2"/>
      <c r="I60" s="155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  <c r="CV60" s="2"/>
      <c r="CW60" s="2"/>
      <c r="CX60" s="2"/>
      <c r="CY60" s="2"/>
      <c r="CZ60" s="2"/>
      <c r="DA60" s="2"/>
      <c r="DB60" s="2"/>
      <c r="DC60" s="2"/>
      <c r="DD60" s="2"/>
      <c r="DE60" s="2"/>
      <c r="DF60" s="2"/>
      <c r="DG60" s="2"/>
      <c r="DH60" s="2"/>
      <c r="DI60" s="2"/>
      <c r="DJ60" s="2"/>
      <c r="DK60" s="2"/>
      <c r="DL60" s="2"/>
      <c r="DM60" s="2"/>
      <c r="DN60" s="2"/>
      <c r="DO60" s="2"/>
      <c r="DP60" s="2"/>
      <c r="DQ60" s="2"/>
      <c r="DR60" s="2"/>
      <c r="DS60" s="2"/>
      <c r="DT60" s="2"/>
      <c r="DU60" s="2"/>
      <c r="DV60" s="2"/>
      <c r="DW60" s="2"/>
      <c r="DX60" s="2"/>
      <c r="DY60" s="2"/>
      <c r="DZ60" s="2"/>
      <c r="EA60" s="2"/>
      <c r="EB60" s="2"/>
      <c r="EC60" s="2"/>
      <c r="ED60" s="2"/>
      <c r="EE60" s="2"/>
      <c r="EF60" s="2"/>
      <c r="EG60" s="2"/>
      <c r="EH60" s="2"/>
      <c r="EI60" s="2"/>
      <c r="EJ60" s="2"/>
      <c r="EK60" s="2"/>
      <c r="EL60" s="2"/>
      <c r="EM60" s="2"/>
      <c r="EN60" s="2"/>
      <c r="EO60" s="2"/>
      <c r="EP60" s="2"/>
      <c r="EQ60" s="2"/>
      <c r="ER60" s="2"/>
      <c r="ES60" s="2"/>
      <c r="ET60" s="2"/>
      <c r="EU60" s="2"/>
      <c r="EV60" s="2"/>
      <c r="EW60" s="2"/>
      <c r="EX60" s="2"/>
      <c r="EY60" s="2"/>
      <c r="EZ60" s="2"/>
      <c r="FA60" s="2"/>
      <c r="FB60" s="2"/>
      <c r="FC60" s="2"/>
      <c r="FD60" s="2"/>
      <c r="FE60" s="2"/>
      <c r="FF60" s="2"/>
      <c r="FG60" s="2"/>
      <c r="FH60" s="2"/>
      <c r="FI60" s="2"/>
      <c r="FJ60" s="2"/>
      <c r="FK60" s="2"/>
      <c r="FL60" s="2"/>
      <c r="FM60" s="2"/>
      <c r="FN60" s="2"/>
      <c r="FO60" s="2"/>
      <c r="FP60" s="2"/>
      <c r="FQ60" s="2"/>
      <c r="FR60" s="2"/>
      <c r="FS60" s="2"/>
      <c r="FT60" s="2"/>
      <c r="FU60" s="2"/>
      <c r="FV60" s="2"/>
      <c r="FW60" s="2"/>
      <c r="FX60" s="2"/>
      <c r="FY60" s="2"/>
      <c r="FZ60" s="2"/>
      <c r="GA60" s="2"/>
      <c r="GB60" s="2"/>
      <c r="GC60" s="2"/>
      <c r="GD60" s="2"/>
      <c r="GE60" s="2"/>
      <c r="GF60" s="2"/>
      <c r="GG60" s="2"/>
      <c r="GH60" s="2"/>
      <c r="GI60" s="2"/>
      <c r="GJ60" s="2"/>
      <c r="GK60" s="2"/>
      <c r="GL60" s="2"/>
      <c r="GM60" s="2"/>
      <c r="GN60" s="2"/>
      <c r="GO60" s="2"/>
      <c r="GP60" s="2"/>
    </row>
    <row r="61" spans="1:208" s="44" customFormat="1" ht="15.75" customHeight="1" x14ac:dyDescent="0.25">
      <c r="A61" s="72" t="s">
        <v>8</v>
      </c>
      <c r="B61" s="5"/>
      <c r="C61" s="25"/>
      <c r="D61" s="25"/>
      <c r="E61" s="25"/>
      <c r="F61" s="25"/>
      <c r="G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  <c r="GS61" s="2"/>
      <c r="GT61" s="2"/>
      <c r="GU61" s="2"/>
      <c r="GV61" s="2"/>
      <c r="GW61" s="2"/>
      <c r="GX61" s="2"/>
      <c r="GY61" s="2"/>
      <c r="GZ61" s="2"/>
    </row>
    <row r="62" spans="1:208" s="44" customFormat="1" ht="15.75" customHeight="1" x14ac:dyDescent="0.3">
      <c r="A62" s="20" t="s">
        <v>23</v>
      </c>
      <c r="B62" s="5"/>
      <c r="C62" s="25"/>
      <c r="D62" s="25"/>
      <c r="E62" s="25"/>
      <c r="F62" s="25"/>
      <c r="G62" s="4"/>
      <c r="H62" s="327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  <c r="GS62" s="2"/>
      <c r="GT62" s="2"/>
      <c r="GU62" s="2"/>
      <c r="GV62" s="2"/>
      <c r="GW62" s="2"/>
      <c r="GX62" s="2"/>
      <c r="GY62" s="2"/>
      <c r="GZ62" s="2"/>
    </row>
    <row r="63" spans="1:208" s="44" customFormat="1" ht="15.75" customHeight="1" x14ac:dyDescent="0.25">
      <c r="A63" s="52" t="s">
        <v>173</v>
      </c>
      <c r="B63" s="5">
        <v>240</v>
      </c>
      <c r="C63" s="63">
        <v>1100</v>
      </c>
      <c r="D63" s="149">
        <v>8</v>
      </c>
      <c r="E63" s="66">
        <f>ROUND(F63/B63,0)</f>
        <v>37</v>
      </c>
      <c r="F63" s="25">
        <f>ROUND(C63*D63,0)</f>
        <v>8800</v>
      </c>
      <c r="G63" s="3"/>
      <c r="H63" s="328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  <c r="GS63" s="2"/>
      <c r="GT63" s="2"/>
      <c r="GU63" s="2"/>
      <c r="GV63" s="2"/>
      <c r="GW63" s="2"/>
      <c r="GX63" s="2"/>
      <c r="GY63" s="2"/>
      <c r="GZ63" s="2"/>
    </row>
    <row r="64" spans="1:208" s="44" customFormat="1" ht="15.75" customHeight="1" x14ac:dyDescent="0.25">
      <c r="A64" s="52" t="s">
        <v>13</v>
      </c>
      <c r="B64" s="5">
        <v>240</v>
      </c>
      <c r="C64" s="25">
        <v>40</v>
      </c>
      <c r="D64" s="149">
        <v>8</v>
      </c>
      <c r="E64" s="66">
        <f>ROUND(F64/B64,0)</f>
        <v>1</v>
      </c>
      <c r="F64" s="25">
        <f>ROUND(C64*D64,0)</f>
        <v>320</v>
      </c>
      <c r="G64" s="3"/>
      <c r="H64" s="329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  <c r="AR64" s="2"/>
      <c r="AS64" s="2"/>
      <c r="AT64" s="2"/>
      <c r="AU64" s="2"/>
      <c r="AV64" s="2"/>
      <c r="AW64" s="2"/>
      <c r="AX64" s="2"/>
      <c r="AY64" s="2"/>
      <c r="AZ64" s="2"/>
      <c r="BA64" s="2"/>
      <c r="BB64" s="2"/>
      <c r="BC64" s="2"/>
      <c r="BD64" s="2"/>
      <c r="BE64" s="2"/>
      <c r="BF64" s="2"/>
      <c r="BG64" s="2"/>
      <c r="BH64" s="2"/>
      <c r="BI64" s="2"/>
      <c r="BJ64" s="2"/>
      <c r="BK64" s="2"/>
      <c r="BL64" s="2"/>
      <c r="BM64" s="2"/>
      <c r="BN64" s="2"/>
      <c r="BO64" s="2"/>
      <c r="BP64" s="2"/>
      <c r="BQ64" s="2"/>
      <c r="BR64" s="2"/>
      <c r="BS64" s="2"/>
      <c r="BT64" s="2"/>
      <c r="BU64" s="2"/>
      <c r="BV64" s="2"/>
      <c r="BW64" s="2"/>
      <c r="BX64" s="2"/>
      <c r="BY64" s="2"/>
      <c r="BZ64" s="2"/>
      <c r="CA64" s="2"/>
      <c r="CB64" s="2"/>
      <c r="CC64" s="2"/>
      <c r="CD64" s="2"/>
      <c r="CE64" s="2"/>
      <c r="CF64" s="2"/>
      <c r="CG64" s="2"/>
      <c r="CH64" s="2"/>
      <c r="CI64" s="2"/>
      <c r="CJ64" s="2"/>
      <c r="CK64" s="2"/>
      <c r="CL64" s="2"/>
      <c r="CM64" s="2"/>
      <c r="CN64" s="2"/>
      <c r="CO64" s="2"/>
      <c r="CP64" s="2"/>
      <c r="CQ64" s="2"/>
      <c r="CR64" s="2"/>
      <c r="CS64" s="2"/>
      <c r="CT64" s="2"/>
      <c r="CU64" s="2"/>
      <c r="CV64" s="2"/>
      <c r="CW64" s="2"/>
      <c r="CX64" s="2"/>
      <c r="CY64" s="2"/>
      <c r="CZ64" s="2"/>
      <c r="DA64" s="2"/>
      <c r="DB64" s="2"/>
      <c r="DC64" s="2"/>
      <c r="DD64" s="2"/>
      <c r="DE64" s="2"/>
      <c r="DF64" s="2"/>
      <c r="DG64" s="2"/>
      <c r="DH64" s="2"/>
      <c r="DI64" s="2"/>
      <c r="DJ64" s="2"/>
      <c r="DK64" s="2"/>
      <c r="DL64" s="2"/>
      <c r="DM64" s="2"/>
      <c r="DN64" s="2"/>
      <c r="DO64" s="2"/>
      <c r="DP64" s="2"/>
      <c r="DQ64" s="2"/>
      <c r="DR64" s="2"/>
      <c r="DS64" s="2"/>
      <c r="DT64" s="2"/>
      <c r="DU64" s="2"/>
      <c r="DV64" s="2"/>
      <c r="DW64" s="2"/>
      <c r="DX64" s="2"/>
      <c r="DY64" s="2"/>
      <c r="DZ64" s="2"/>
      <c r="EA64" s="2"/>
      <c r="EB64" s="2"/>
      <c r="EC64" s="2"/>
      <c r="ED64" s="2"/>
      <c r="EE64" s="2"/>
      <c r="EF64" s="2"/>
      <c r="EG64" s="2"/>
      <c r="EH64" s="2"/>
      <c r="EI64" s="2"/>
      <c r="EJ64" s="2"/>
      <c r="EK64" s="2"/>
      <c r="EL64" s="2"/>
      <c r="EM64" s="2"/>
      <c r="EN64" s="2"/>
      <c r="EO64" s="2"/>
      <c r="EP64" s="2"/>
      <c r="EQ64" s="2"/>
      <c r="ER64" s="2"/>
      <c r="ES64" s="2"/>
      <c r="ET64" s="2"/>
      <c r="EU64" s="2"/>
      <c r="EV64" s="2"/>
      <c r="EW64" s="2"/>
      <c r="EX64" s="2"/>
      <c r="EY64" s="2"/>
      <c r="EZ64" s="2"/>
      <c r="FA64" s="2"/>
      <c r="FB64" s="2"/>
      <c r="FC64" s="2"/>
      <c r="FD64" s="2"/>
      <c r="FE64" s="2"/>
      <c r="FF64" s="2"/>
      <c r="FG64" s="2"/>
      <c r="FH64" s="2"/>
      <c r="FI64" s="2"/>
      <c r="FJ64" s="2"/>
      <c r="FK64" s="2"/>
      <c r="FL64" s="2"/>
      <c r="FM64" s="2"/>
      <c r="FN64" s="2"/>
      <c r="FO64" s="2"/>
      <c r="FP64" s="2"/>
      <c r="FQ64" s="2"/>
      <c r="FR64" s="2"/>
      <c r="FS64" s="2"/>
      <c r="FT64" s="2"/>
      <c r="FU64" s="2"/>
      <c r="FV64" s="2"/>
      <c r="FW64" s="2"/>
      <c r="FX64" s="2"/>
      <c r="FY64" s="2"/>
      <c r="FZ64" s="2"/>
      <c r="GA64" s="2"/>
      <c r="GB64" s="2"/>
      <c r="GC64" s="2"/>
      <c r="GD64" s="2"/>
      <c r="GE64" s="2"/>
      <c r="GF64" s="2"/>
      <c r="GG64" s="2"/>
      <c r="GH64" s="2"/>
      <c r="GI64" s="2"/>
      <c r="GJ64" s="2"/>
      <c r="GK64" s="2"/>
      <c r="GL64" s="2"/>
      <c r="GM64" s="2"/>
      <c r="GN64" s="2"/>
      <c r="GO64" s="2"/>
      <c r="GP64" s="2"/>
      <c r="GQ64" s="2"/>
      <c r="GR64" s="2"/>
      <c r="GS64" s="2"/>
      <c r="GT64" s="2"/>
      <c r="GU64" s="2"/>
      <c r="GV64" s="2"/>
      <c r="GW64" s="2"/>
      <c r="GX64" s="2"/>
      <c r="GY64" s="2"/>
      <c r="GZ64" s="2"/>
    </row>
    <row r="65" spans="1:208" s="44" customFormat="1" ht="15.75" customHeight="1" x14ac:dyDescent="0.25">
      <c r="A65" s="71" t="s">
        <v>174</v>
      </c>
      <c r="B65" s="5"/>
      <c r="C65" s="64">
        <f>C63+C64</f>
        <v>1140</v>
      </c>
      <c r="D65" s="213">
        <f>F65/C65</f>
        <v>8</v>
      </c>
      <c r="E65" s="64">
        <f>E63+E64</f>
        <v>38</v>
      </c>
      <c r="F65" s="25">
        <f>F63+F64</f>
        <v>9120</v>
      </c>
      <c r="G65" s="4"/>
      <c r="H65" s="330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  <c r="AR65" s="2"/>
      <c r="AS65" s="2"/>
      <c r="AT65" s="2"/>
      <c r="AU65" s="2"/>
      <c r="AV65" s="2"/>
      <c r="AW65" s="2"/>
      <c r="AX65" s="2"/>
      <c r="AY65" s="2"/>
      <c r="AZ65" s="2"/>
      <c r="BA65" s="2"/>
      <c r="BB65" s="2"/>
      <c r="BC65" s="2"/>
      <c r="BD65" s="2"/>
      <c r="BE65" s="2"/>
      <c r="BF65" s="2"/>
      <c r="BG65" s="2"/>
      <c r="BH65" s="2"/>
      <c r="BI65" s="2"/>
      <c r="BJ65" s="2"/>
      <c r="BK65" s="2"/>
      <c r="BL65" s="2"/>
      <c r="BM65" s="2"/>
      <c r="BN65" s="2"/>
      <c r="BO65" s="2"/>
      <c r="BP65" s="2"/>
      <c r="BQ65" s="2"/>
      <c r="BR65" s="2"/>
      <c r="BS65" s="2"/>
      <c r="BT65" s="2"/>
      <c r="BU65" s="2"/>
      <c r="BV65" s="2"/>
      <c r="BW65" s="2"/>
      <c r="BX65" s="2"/>
      <c r="BY65" s="2"/>
      <c r="BZ65" s="2"/>
      <c r="CA65" s="2"/>
      <c r="CB65" s="2"/>
      <c r="CC65" s="2"/>
      <c r="CD65" s="2"/>
      <c r="CE65" s="2"/>
      <c r="CF65" s="2"/>
      <c r="CG65" s="2"/>
      <c r="CH65" s="2"/>
      <c r="CI65" s="2"/>
      <c r="CJ65" s="2"/>
      <c r="CK65" s="2"/>
      <c r="CL65" s="2"/>
      <c r="CM65" s="2"/>
      <c r="CN65" s="2"/>
      <c r="CO65" s="2"/>
      <c r="CP65" s="2"/>
      <c r="CQ65" s="2"/>
      <c r="CR65" s="2"/>
      <c r="CS65" s="2"/>
      <c r="CT65" s="2"/>
      <c r="CU65" s="2"/>
      <c r="CV65" s="2"/>
      <c r="CW65" s="2"/>
      <c r="CX65" s="2"/>
      <c r="CY65" s="2"/>
      <c r="CZ65" s="2"/>
      <c r="DA65" s="2"/>
      <c r="DB65" s="2"/>
      <c r="DC65" s="2"/>
      <c r="DD65" s="2"/>
      <c r="DE65" s="2"/>
      <c r="DF65" s="2"/>
      <c r="DG65" s="2"/>
      <c r="DH65" s="2"/>
      <c r="DI65" s="2"/>
      <c r="DJ65" s="2"/>
      <c r="DK65" s="2"/>
      <c r="DL65" s="2"/>
      <c r="DM65" s="2"/>
      <c r="DN65" s="2"/>
      <c r="DO65" s="2"/>
      <c r="DP65" s="2"/>
      <c r="DQ65" s="2"/>
      <c r="DR65" s="2"/>
      <c r="DS65" s="2"/>
      <c r="DT65" s="2"/>
      <c r="DU65" s="2"/>
      <c r="DV65" s="2"/>
      <c r="DW65" s="2"/>
      <c r="DX65" s="2"/>
      <c r="DY65" s="2"/>
      <c r="DZ65" s="2"/>
      <c r="EA65" s="2"/>
      <c r="EB65" s="2"/>
      <c r="EC65" s="2"/>
      <c r="ED65" s="2"/>
      <c r="EE65" s="2"/>
      <c r="EF65" s="2"/>
      <c r="EG65" s="2"/>
      <c r="EH65" s="2"/>
      <c r="EI65" s="2"/>
      <c r="EJ65" s="2"/>
      <c r="EK65" s="2"/>
      <c r="EL65" s="2"/>
      <c r="EM65" s="2"/>
      <c r="EN65" s="2"/>
      <c r="EO65" s="2"/>
      <c r="EP65" s="2"/>
      <c r="EQ65" s="2"/>
      <c r="ER65" s="2"/>
      <c r="ES65" s="2"/>
      <c r="ET65" s="2"/>
      <c r="EU65" s="2"/>
      <c r="EV65" s="2"/>
      <c r="EW65" s="2"/>
      <c r="EX65" s="2"/>
      <c r="EY65" s="2"/>
      <c r="EZ65" s="2"/>
      <c r="FA65" s="2"/>
      <c r="FB65" s="2"/>
      <c r="FC65" s="2"/>
      <c r="FD65" s="2"/>
      <c r="FE65" s="2"/>
      <c r="FF65" s="2"/>
      <c r="FG65" s="2"/>
      <c r="FH65" s="2"/>
      <c r="FI65" s="2"/>
      <c r="FJ65" s="2"/>
      <c r="FK65" s="2"/>
      <c r="FL65" s="2"/>
      <c r="FM65" s="2"/>
      <c r="FN65" s="2"/>
      <c r="FO65" s="2"/>
      <c r="FP65" s="2"/>
      <c r="FQ65" s="2"/>
      <c r="FR65" s="2"/>
      <c r="FS65" s="2"/>
      <c r="FT65" s="2"/>
      <c r="FU65" s="2"/>
      <c r="FV65" s="2"/>
      <c r="FW65" s="2"/>
      <c r="FX65" s="2"/>
      <c r="FY65" s="2"/>
      <c r="FZ65" s="2"/>
      <c r="GA65" s="2"/>
      <c r="GB65" s="2"/>
      <c r="GC65" s="2"/>
      <c r="GD65" s="2"/>
      <c r="GE65" s="2"/>
      <c r="GF65" s="2"/>
      <c r="GG65" s="2"/>
      <c r="GH65" s="2"/>
      <c r="GI65" s="2"/>
      <c r="GJ65" s="2"/>
      <c r="GK65" s="2"/>
      <c r="GL65" s="2"/>
      <c r="GM65" s="2"/>
      <c r="GN65" s="2"/>
      <c r="GO65" s="2"/>
      <c r="GP65" s="2"/>
      <c r="GQ65" s="2"/>
      <c r="GR65" s="2"/>
      <c r="GS65" s="2"/>
      <c r="GT65" s="2"/>
      <c r="GU65" s="2"/>
      <c r="GV65" s="2"/>
      <c r="GW65" s="2"/>
      <c r="GX65" s="2"/>
      <c r="GY65" s="2"/>
      <c r="GZ65" s="2"/>
    </row>
    <row r="66" spans="1:208" s="44" customFormat="1" ht="15" customHeight="1" x14ac:dyDescent="0.25">
      <c r="A66" s="130" t="s">
        <v>141</v>
      </c>
      <c r="B66" s="8"/>
      <c r="C66" s="64">
        <f>C65</f>
        <v>1140</v>
      </c>
      <c r="D66" s="213">
        <f>F66/C66</f>
        <v>8</v>
      </c>
      <c r="E66" s="64">
        <f>E65</f>
        <v>38</v>
      </c>
      <c r="F66" s="25">
        <f>F65</f>
        <v>9120</v>
      </c>
      <c r="G66" s="3"/>
      <c r="H66" s="3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  <c r="AR66" s="2"/>
      <c r="AS66" s="2"/>
      <c r="AT66" s="2"/>
      <c r="AU66" s="2"/>
      <c r="AV66" s="2"/>
      <c r="AW66" s="2"/>
      <c r="AX66" s="2"/>
      <c r="AY66" s="2"/>
      <c r="AZ66" s="2"/>
      <c r="BA66" s="2"/>
      <c r="BB66" s="2"/>
      <c r="BC66" s="2"/>
      <c r="BD66" s="2"/>
      <c r="BE66" s="2"/>
      <c r="BF66" s="2"/>
      <c r="BG66" s="2"/>
      <c r="BH66" s="2"/>
      <c r="BI66" s="2"/>
      <c r="BJ66" s="2"/>
      <c r="BK66" s="2"/>
      <c r="BL66" s="2"/>
      <c r="BM66" s="2"/>
      <c r="BN66" s="2"/>
      <c r="BO66" s="2"/>
      <c r="BP66" s="2"/>
      <c r="BQ66" s="2"/>
      <c r="BR66" s="2"/>
      <c r="BS66" s="2"/>
      <c r="BT66" s="2"/>
      <c r="BU66" s="2"/>
      <c r="BV66" s="2"/>
      <c r="BW66" s="2"/>
      <c r="BX66" s="2"/>
      <c r="BY66" s="2"/>
      <c r="BZ66" s="2"/>
      <c r="CA66" s="2"/>
      <c r="CB66" s="2"/>
      <c r="CC66" s="2"/>
      <c r="CD66" s="2"/>
      <c r="CE66" s="2"/>
      <c r="CF66" s="2"/>
      <c r="CG66" s="2"/>
      <c r="CH66" s="2"/>
      <c r="CI66" s="2"/>
      <c r="CJ66" s="2"/>
      <c r="CK66" s="2"/>
      <c r="CL66" s="2"/>
      <c r="CM66" s="2"/>
      <c r="CN66" s="2"/>
      <c r="CO66" s="2"/>
      <c r="CP66" s="2"/>
      <c r="CQ66" s="2"/>
      <c r="CR66" s="2"/>
      <c r="CS66" s="2"/>
      <c r="CT66" s="2"/>
      <c r="CU66" s="2"/>
      <c r="CV66" s="2"/>
      <c r="CW66" s="2"/>
      <c r="CX66" s="2"/>
      <c r="CY66" s="2"/>
      <c r="CZ66" s="2"/>
      <c r="DA66" s="2"/>
      <c r="DB66" s="2"/>
      <c r="DC66" s="2"/>
      <c r="DD66" s="2"/>
      <c r="DE66" s="2"/>
      <c r="DF66" s="2"/>
      <c r="DG66" s="2"/>
      <c r="DH66" s="2"/>
      <c r="DI66" s="2"/>
      <c r="DJ66" s="2"/>
      <c r="DK66" s="2"/>
      <c r="DL66" s="2"/>
      <c r="DM66" s="2"/>
      <c r="DN66" s="2"/>
      <c r="DO66" s="2"/>
      <c r="DP66" s="2"/>
      <c r="DQ66" s="2"/>
      <c r="DR66" s="2"/>
      <c r="DS66" s="2"/>
      <c r="DT66" s="2"/>
      <c r="DU66" s="2"/>
      <c r="DV66" s="2"/>
      <c r="DW66" s="2"/>
      <c r="DX66" s="2"/>
      <c r="DY66" s="2"/>
      <c r="DZ66" s="2"/>
      <c r="EA66" s="2"/>
      <c r="EB66" s="2"/>
      <c r="EC66" s="2"/>
      <c r="ED66" s="2"/>
      <c r="EE66" s="2"/>
      <c r="EF66" s="2"/>
      <c r="EG66" s="2"/>
      <c r="EH66" s="2"/>
      <c r="EI66" s="2"/>
      <c r="EJ66" s="2"/>
      <c r="EK66" s="2"/>
      <c r="EL66" s="2"/>
      <c r="EM66" s="2"/>
      <c r="EN66" s="2"/>
      <c r="EO66" s="2"/>
      <c r="EP66" s="2"/>
      <c r="EQ66" s="2"/>
      <c r="ER66" s="2"/>
      <c r="ES66" s="2"/>
      <c r="ET66" s="2"/>
      <c r="EU66" s="2"/>
      <c r="EV66" s="2"/>
      <c r="EW66" s="2"/>
      <c r="EX66" s="2"/>
      <c r="EY66" s="2"/>
      <c r="EZ66" s="2"/>
      <c r="FA66" s="2"/>
      <c r="FB66" s="2"/>
      <c r="FC66" s="2"/>
      <c r="FD66" s="2"/>
      <c r="FE66" s="2"/>
      <c r="FF66" s="2"/>
      <c r="FG66" s="2"/>
      <c r="FH66" s="2"/>
      <c r="FI66" s="2"/>
      <c r="FJ66" s="2"/>
      <c r="FK66" s="2"/>
      <c r="FL66" s="2"/>
      <c r="FM66" s="2"/>
      <c r="FN66" s="2"/>
      <c r="FO66" s="2"/>
      <c r="FP66" s="2"/>
      <c r="FQ66" s="2"/>
      <c r="FR66" s="2"/>
      <c r="FS66" s="2"/>
      <c r="FT66" s="2"/>
      <c r="FU66" s="2"/>
      <c r="FV66" s="2"/>
      <c r="FW66" s="2"/>
      <c r="FX66" s="2"/>
      <c r="FY66" s="2"/>
      <c r="FZ66" s="2"/>
      <c r="GA66" s="2"/>
      <c r="GB66" s="2"/>
      <c r="GC66" s="2"/>
      <c r="GD66" s="2"/>
      <c r="GE66" s="2"/>
      <c r="GF66" s="2"/>
      <c r="GG66" s="2"/>
      <c r="GH66" s="2"/>
      <c r="GI66" s="2"/>
      <c r="GJ66" s="2"/>
      <c r="GK66" s="2"/>
      <c r="GL66" s="2"/>
      <c r="GM66" s="2"/>
      <c r="GN66" s="2"/>
      <c r="GO66" s="2"/>
      <c r="GP66" s="2"/>
      <c r="GQ66" s="2"/>
      <c r="GR66" s="2"/>
      <c r="GS66" s="2"/>
      <c r="GT66" s="2"/>
      <c r="GU66" s="2"/>
      <c r="GV66" s="2"/>
      <c r="GW66" s="2"/>
      <c r="GX66" s="2"/>
      <c r="GY66" s="2"/>
      <c r="GZ66" s="2"/>
    </row>
    <row r="67" spans="1:208" ht="18.75" customHeight="1" x14ac:dyDescent="0.25">
      <c r="A67" s="129" t="s">
        <v>116</v>
      </c>
      <c r="B67" s="37"/>
      <c r="C67" s="187">
        <f>C68+C70</f>
        <v>6000</v>
      </c>
      <c r="D67" s="29"/>
      <c r="E67" s="37"/>
      <c r="F67" s="37"/>
    </row>
    <row r="68" spans="1:208" x14ac:dyDescent="0.25">
      <c r="A68" s="186" t="s">
        <v>237</v>
      </c>
      <c r="B68" s="176"/>
      <c r="C68" s="66">
        <f>C69</f>
        <v>5995</v>
      </c>
      <c r="D68" s="10"/>
      <c r="E68" s="185"/>
      <c r="F68" s="176"/>
    </row>
    <row r="69" spans="1:208" x14ac:dyDescent="0.25">
      <c r="A69" s="177" t="s">
        <v>238</v>
      </c>
      <c r="B69" s="176"/>
      <c r="C69" s="178">
        <v>5995</v>
      </c>
      <c r="D69" s="176"/>
      <c r="E69" s="176"/>
      <c r="F69" s="176"/>
    </row>
    <row r="70" spans="1:208" x14ac:dyDescent="0.25">
      <c r="A70" s="147" t="s">
        <v>239</v>
      </c>
      <c r="B70" s="176"/>
      <c r="C70" s="178">
        <f>C71+C72</f>
        <v>5</v>
      </c>
      <c r="D70" s="176"/>
      <c r="E70" s="176"/>
      <c r="F70" s="176"/>
    </row>
    <row r="71" spans="1:208" ht="30" x14ac:dyDescent="0.25">
      <c r="A71" s="177" t="s">
        <v>240</v>
      </c>
      <c r="B71" s="176"/>
      <c r="C71" s="178">
        <v>5</v>
      </c>
      <c r="D71" s="176"/>
      <c r="E71" s="176"/>
      <c r="F71" s="176"/>
    </row>
    <row r="72" spans="1:208" ht="15.75" thickBot="1" x14ac:dyDescent="0.3">
      <c r="A72" s="179" t="s">
        <v>241</v>
      </c>
      <c r="B72" s="180"/>
      <c r="C72" s="180"/>
      <c r="D72" s="180"/>
      <c r="E72" s="180"/>
      <c r="F72" s="180"/>
    </row>
    <row r="73" spans="1:208" s="44" customFormat="1" ht="15.75" thickBot="1" x14ac:dyDescent="0.3">
      <c r="A73" s="151" t="s">
        <v>11</v>
      </c>
      <c r="B73" s="96"/>
      <c r="C73" s="97"/>
      <c r="D73" s="97"/>
      <c r="E73" s="97"/>
      <c r="F73" s="97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  <c r="AR73" s="2"/>
      <c r="AS73" s="2"/>
      <c r="AT73" s="2"/>
      <c r="AU73" s="2"/>
      <c r="AV73" s="2"/>
      <c r="AW73" s="2"/>
      <c r="AX73" s="2"/>
      <c r="AY73" s="2"/>
      <c r="AZ73" s="2"/>
      <c r="BA73" s="2"/>
      <c r="BB73" s="2"/>
      <c r="BC73" s="2"/>
      <c r="BD73" s="2"/>
      <c r="BE73" s="2"/>
      <c r="BF73" s="2"/>
      <c r="BG73" s="2"/>
      <c r="BH73" s="2"/>
      <c r="BI73" s="2"/>
      <c r="BJ73" s="2"/>
      <c r="BK73" s="2"/>
      <c r="BL73" s="2"/>
      <c r="BM73" s="2"/>
      <c r="BN73" s="2"/>
      <c r="BO73" s="2"/>
      <c r="BP73" s="2"/>
      <c r="BQ73" s="2"/>
      <c r="BR73" s="2"/>
      <c r="BS73" s="2"/>
      <c r="BT73" s="2"/>
      <c r="BU73" s="2"/>
      <c r="BV73" s="2"/>
      <c r="BW73" s="2"/>
      <c r="BX73" s="2"/>
      <c r="BY73" s="2"/>
      <c r="BZ73" s="2"/>
      <c r="CA73" s="2"/>
      <c r="CB73" s="2"/>
      <c r="CC73" s="2"/>
      <c r="CD73" s="2"/>
      <c r="CE73" s="2"/>
      <c r="CF73" s="2"/>
      <c r="CG73" s="2"/>
      <c r="CH73" s="2"/>
      <c r="CI73" s="2"/>
      <c r="CJ73" s="2"/>
      <c r="CK73" s="2"/>
      <c r="CL73" s="2"/>
      <c r="CM73" s="2"/>
      <c r="CN73" s="2"/>
      <c r="CO73" s="2"/>
      <c r="CP73" s="2"/>
      <c r="CQ73" s="2"/>
      <c r="CR73" s="2"/>
      <c r="CS73" s="2"/>
      <c r="CT73" s="2"/>
      <c r="CU73" s="2"/>
      <c r="CV73" s="2"/>
      <c r="CW73" s="2"/>
      <c r="CX73" s="2"/>
      <c r="CY73" s="2"/>
      <c r="CZ73" s="2"/>
      <c r="DA73" s="2"/>
      <c r="DB73" s="2"/>
      <c r="DC73" s="2"/>
      <c r="DD73" s="2"/>
      <c r="DE73" s="2"/>
      <c r="DF73" s="2"/>
      <c r="DG73" s="2"/>
      <c r="DH73" s="2"/>
      <c r="DI73" s="2"/>
      <c r="DJ73" s="2"/>
      <c r="DK73" s="2"/>
      <c r="DL73" s="2"/>
      <c r="DM73" s="2"/>
      <c r="DN73" s="2"/>
      <c r="DO73" s="2"/>
      <c r="DP73" s="2"/>
      <c r="DQ73" s="2"/>
      <c r="DR73" s="2"/>
      <c r="DS73" s="2"/>
      <c r="DT73" s="2"/>
      <c r="DU73" s="2"/>
      <c r="DV73" s="2"/>
      <c r="DW73" s="2"/>
      <c r="DX73" s="2"/>
      <c r="DY73" s="2"/>
      <c r="DZ73" s="2"/>
      <c r="EA73" s="2"/>
      <c r="EB73" s="2"/>
      <c r="EC73" s="2"/>
      <c r="ED73" s="2"/>
      <c r="EE73" s="2"/>
      <c r="EF73" s="2"/>
      <c r="EG73" s="2"/>
      <c r="EH73" s="2"/>
      <c r="EI73" s="2"/>
      <c r="EJ73" s="2"/>
      <c r="EK73" s="2"/>
      <c r="EL73" s="2"/>
      <c r="EM73" s="2"/>
      <c r="EN73" s="2"/>
      <c r="EO73" s="2"/>
      <c r="EP73" s="2"/>
      <c r="EQ73" s="2"/>
      <c r="ER73" s="2"/>
      <c r="ES73" s="2"/>
      <c r="ET73" s="2"/>
      <c r="EU73" s="2"/>
      <c r="EV73" s="2"/>
      <c r="EW73" s="2"/>
      <c r="EX73" s="2"/>
      <c r="EY73" s="2"/>
      <c r="EZ73" s="2"/>
      <c r="FA73" s="2"/>
      <c r="FB73" s="2"/>
      <c r="FC73" s="2"/>
      <c r="FD73" s="2"/>
      <c r="FE73" s="2"/>
      <c r="FF73" s="2"/>
      <c r="FG73" s="2"/>
      <c r="FH73" s="2"/>
      <c r="FI73" s="2"/>
      <c r="FJ73" s="2"/>
      <c r="FK73" s="2"/>
      <c r="FL73" s="2"/>
      <c r="FM73" s="2"/>
      <c r="FN73" s="2"/>
      <c r="FO73" s="2"/>
      <c r="FP73" s="2"/>
      <c r="FQ73" s="2"/>
      <c r="FR73" s="2"/>
      <c r="FS73" s="2"/>
      <c r="FT73" s="2"/>
      <c r="FU73" s="2"/>
      <c r="FV73" s="2"/>
      <c r="FW73" s="2"/>
      <c r="FX73" s="2"/>
      <c r="FY73" s="2"/>
      <c r="FZ73" s="2"/>
      <c r="GA73" s="2"/>
      <c r="GB73" s="2"/>
      <c r="GC73" s="2"/>
      <c r="GD73" s="2"/>
      <c r="GE73" s="2"/>
      <c r="GF73" s="2"/>
      <c r="GG73" s="2"/>
      <c r="GH73" s="2"/>
      <c r="GI73" s="2"/>
      <c r="GJ73" s="2"/>
      <c r="GK73" s="2"/>
      <c r="GL73" s="2"/>
      <c r="GM73" s="2"/>
      <c r="GN73" s="2"/>
      <c r="GO73" s="2"/>
      <c r="GP73" s="2"/>
      <c r="GQ73" s="2"/>
      <c r="GR73" s="2"/>
      <c r="GS73" s="2"/>
      <c r="GT73" s="2"/>
      <c r="GU73" s="2"/>
      <c r="GV73" s="2"/>
      <c r="GW73" s="2"/>
      <c r="GX73" s="2"/>
      <c r="GY73" s="2"/>
      <c r="GZ73" s="2"/>
    </row>
    <row r="74" spans="1:208" ht="18" hidden="1" customHeight="1" x14ac:dyDescent="0.25">
      <c r="A74" s="196" t="s">
        <v>255</v>
      </c>
      <c r="B74" s="92"/>
      <c r="C74" s="92"/>
      <c r="D74" s="92"/>
      <c r="E74" s="92"/>
      <c r="F74" s="92"/>
    </row>
    <row r="75" spans="1:208" ht="15.75" hidden="1" x14ac:dyDescent="0.25">
      <c r="A75" s="188" t="s">
        <v>5</v>
      </c>
      <c r="B75" s="39"/>
      <c r="C75" s="41">
        <f>C19</f>
        <v>2345</v>
      </c>
      <c r="D75" s="150">
        <f>F75/C75</f>
        <v>8.8793176972281458</v>
      </c>
      <c r="E75" s="41">
        <f>E19</f>
        <v>64</v>
      </c>
      <c r="F75" s="41">
        <f>F19</f>
        <v>20822</v>
      </c>
    </row>
    <row r="76" spans="1:208" ht="15.75" hidden="1" x14ac:dyDescent="0.25">
      <c r="A76" s="188" t="s">
        <v>256</v>
      </c>
      <c r="B76" s="39"/>
      <c r="C76" s="39"/>
      <c r="D76" s="149"/>
      <c r="E76" s="39"/>
      <c r="F76" s="39"/>
    </row>
    <row r="77" spans="1:208" hidden="1" x14ac:dyDescent="0.25">
      <c r="A77" s="16" t="s">
        <v>146</v>
      </c>
      <c r="B77" s="69"/>
      <c r="C77" s="69">
        <f>C22+C31</f>
        <v>30955</v>
      </c>
      <c r="D77" s="149"/>
      <c r="E77" s="69"/>
      <c r="F77" s="69"/>
    </row>
    <row r="78" spans="1:208" hidden="1" x14ac:dyDescent="0.25">
      <c r="A78" s="24" t="s">
        <v>144</v>
      </c>
      <c r="B78" s="39"/>
      <c r="C78" s="39">
        <f>C27</f>
        <v>28592</v>
      </c>
      <c r="D78" s="149"/>
      <c r="E78" s="39"/>
      <c r="F78" s="39"/>
    </row>
    <row r="79" spans="1:208" ht="30" hidden="1" x14ac:dyDescent="0.25">
      <c r="A79" s="24" t="s">
        <v>145</v>
      </c>
      <c r="B79" s="39"/>
      <c r="C79" s="39">
        <f>C56</f>
        <v>7700</v>
      </c>
      <c r="D79" s="149"/>
      <c r="E79" s="39"/>
      <c r="F79" s="39"/>
    </row>
    <row r="80" spans="1:208" ht="15.75" hidden="1" x14ac:dyDescent="0.25">
      <c r="A80" s="189" t="s">
        <v>257</v>
      </c>
      <c r="B80" s="39"/>
      <c r="C80" s="204">
        <f>C77+ROUND(C78*3.2,0)+C79</f>
        <v>130149</v>
      </c>
      <c r="D80" s="149"/>
      <c r="E80" s="39"/>
      <c r="F80" s="39"/>
    </row>
    <row r="81" spans="1:6" hidden="1" x14ac:dyDescent="0.25">
      <c r="A81" s="72" t="s">
        <v>8</v>
      </c>
      <c r="B81" s="39"/>
      <c r="C81" s="39"/>
      <c r="D81" s="149"/>
      <c r="E81" s="39"/>
      <c r="F81" s="39"/>
    </row>
    <row r="82" spans="1:6" hidden="1" x14ac:dyDescent="0.25">
      <c r="A82" s="72" t="s">
        <v>258</v>
      </c>
      <c r="B82" s="39"/>
      <c r="C82" s="202"/>
      <c r="D82" s="205"/>
      <c r="E82" s="202"/>
      <c r="F82" s="202"/>
    </row>
    <row r="83" spans="1:6" hidden="1" x14ac:dyDescent="0.25">
      <c r="A83" s="190" t="s">
        <v>23</v>
      </c>
      <c r="B83" s="39"/>
      <c r="C83" s="39"/>
      <c r="D83" s="149"/>
      <c r="E83" s="39"/>
      <c r="F83" s="39"/>
    </row>
    <row r="84" spans="1:6" hidden="1" x14ac:dyDescent="0.25">
      <c r="A84" s="13" t="s">
        <v>173</v>
      </c>
      <c r="B84" s="39"/>
      <c r="C84" s="39">
        <f>C63</f>
        <v>1100</v>
      </c>
      <c r="D84" s="149">
        <f t="shared" ref="D84:F84" si="2">D63</f>
        <v>8</v>
      </c>
      <c r="E84" s="39">
        <f t="shared" si="2"/>
        <v>37</v>
      </c>
      <c r="F84" s="39">
        <f t="shared" si="2"/>
        <v>8800</v>
      </c>
    </row>
    <row r="85" spans="1:6" hidden="1" x14ac:dyDescent="0.25">
      <c r="A85" s="13" t="s">
        <v>13</v>
      </c>
      <c r="B85" s="39"/>
      <c r="C85" s="39">
        <f t="shared" ref="C85:F86" si="3">C64</f>
        <v>40</v>
      </c>
      <c r="D85" s="149">
        <f t="shared" si="3"/>
        <v>8</v>
      </c>
      <c r="E85" s="39">
        <f t="shared" si="3"/>
        <v>1</v>
      </c>
      <c r="F85" s="39">
        <f t="shared" si="3"/>
        <v>320</v>
      </c>
    </row>
    <row r="86" spans="1:6" hidden="1" x14ac:dyDescent="0.25">
      <c r="A86" s="191" t="s">
        <v>174</v>
      </c>
      <c r="B86" s="39"/>
      <c r="C86" s="39">
        <f t="shared" si="3"/>
        <v>1140</v>
      </c>
      <c r="D86" s="149">
        <f t="shared" si="3"/>
        <v>8</v>
      </c>
      <c r="E86" s="39">
        <f t="shared" si="3"/>
        <v>38</v>
      </c>
      <c r="F86" s="39">
        <f t="shared" si="3"/>
        <v>9120</v>
      </c>
    </row>
    <row r="87" spans="1:6" hidden="1" x14ac:dyDescent="0.25">
      <c r="A87" s="192" t="s">
        <v>259</v>
      </c>
      <c r="B87" s="41"/>
      <c r="C87" s="41">
        <f>C66</f>
        <v>1140</v>
      </c>
      <c r="D87" s="150">
        <f>F87/C87</f>
        <v>8</v>
      </c>
      <c r="E87" s="41">
        <f>E66</f>
        <v>38</v>
      </c>
      <c r="F87" s="41">
        <f>F66</f>
        <v>9120</v>
      </c>
    </row>
    <row r="88" spans="1:6" hidden="1" x14ac:dyDescent="0.25">
      <c r="A88" s="193" t="s">
        <v>260</v>
      </c>
      <c r="B88" s="194"/>
      <c r="C88" s="194"/>
      <c r="D88" s="149"/>
      <c r="E88" s="194"/>
      <c r="F88" s="194"/>
    </row>
    <row r="89" spans="1:6" ht="31.5" hidden="1" x14ac:dyDescent="0.25">
      <c r="A89" s="165" t="s">
        <v>224</v>
      </c>
      <c r="B89" s="194"/>
      <c r="C89" s="194"/>
      <c r="D89" s="149"/>
      <c r="E89" s="194"/>
      <c r="F89" s="194"/>
    </row>
    <row r="90" spans="1:6" ht="31.5" hidden="1" x14ac:dyDescent="0.25">
      <c r="A90" s="165" t="s">
        <v>225</v>
      </c>
      <c r="B90" s="194"/>
      <c r="C90" s="194"/>
      <c r="D90" s="149"/>
      <c r="E90" s="194"/>
      <c r="F90" s="194"/>
    </row>
    <row r="91" spans="1:6" ht="15.75" hidden="1" x14ac:dyDescent="0.25">
      <c r="A91" s="165" t="s">
        <v>274</v>
      </c>
      <c r="B91" s="194"/>
      <c r="C91" s="194"/>
      <c r="D91" s="149"/>
      <c r="E91" s="194"/>
      <c r="F91" s="194"/>
    </row>
    <row r="92" spans="1:6" ht="15.75" hidden="1" x14ac:dyDescent="0.25">
      <c r="A92" s="141" t="s">
        <v>185</v>
      </c>
      <c r="B92" s="194"/>
      <c r="C92" s="194"/>
      <c r="D92" s="149"/>
      <c r="E92" s="194"/>
      <c r="F92" s="194"/>
    </row>
    <row r="93" spans="1:6" ht="15.75" hidden="1" x14ac:dyDescent="0.25">
      <c r="A93" s="199" t="s">
        <v>242</v>
      </c>
      <c r="B93" s="39"/>
      <c r="C93" s="39">
        <f t="shared" ref="C93:C98" si="4">C67</f>
        <v>6000</v>
      </c>
      <c r="D93" s="149"/>
      <c r="E93" s="39"/>
      <c r="F93" s="194"/>
    </row>
    <row r="94" spans="1:6" ht="15.75" hidden="1" x14ac:dyDescent="0.25">
      <c r="A94" s="181" t="s">
        <v>237</v>
      </c>
      <c r="B94" s="39"/>
      <c r="C94" s="39">
        <f t="shared" si="4"/>
        <v>5995</v>
      </c>
      <c r="D94" s="39"/>
      <c r="E94" s="39"/>
      <c r="F94" s="194"/>
    </row>
    <row r="95" spans="1:6" ht="15.75" hidden="1" x14ac:dyDescent="0.25">
      <c r="A95" s="182" t="s">
        <v>238</v>
      </c>
      <c r="B95" s="39"/>
      <c r="C95" s="39">
        <f t="shared" si="4"/>
        <v>5995</v>
      </c>
      <c r="D95" s="39"/>
      <c r="E95" s="39"/>
      <c r="F95" s="194"/>
    </row>
    <row r="96" spans="1:6" ht="15.75" hidden="1" x14ac:dyDescent="0.25">
      <c r="A96" s="181" t="s">
        <v>239</v>
      </c>
      <c r="B96" s="39"/>
      <c r="C96" s="39">
        <f t="shared" si="4"/>
        <v>5</v>
      </c>
      <c r="D96" s="39"/>
      <c r="E96" s="39"/>
      <c r="F96" s="194"/>
    </row>
    <row r="97" spans="1:6" ht="31.5" hidden="1" x14ac:dyDescent="0.25">
      <c r="A97" s="183" t="s">
        <v>240</v>
      </c>
      <c r="B97" s="39"/>
      <c r="C97" s="39">
        <f t="shared" si="4"/>
        <v>5</v>
      </c>
      <c r="D97" s="39"/>
      <c r="E97" s="39"/>
      <c r="F97" s="194"/>
    </row>
    <row r="98" spans="1:6" ht="16.5" hidden="1" thickBot="1" x14ac:dyDescent="0.3">
      <c r="A98" s="201" t="s">
        <v>241</v>
      </c>
      <c r="B98" s="195"/>
      <c r="C98" s="195">
        <f t="shared" si="4"/>
        <v>0</v>
      </c>
      <c r="D98" s="195"/>
      <c r="E98" s="195"/>
      <c r="F98" s="195"/>
    </row>
  </sheetData>
  <mergeCells count="6">
    <mergeCell ref="A2:F3"/>
    <mergeCell ref="C4:C6"/>
    <mergeCell ref="F4:F6"/>
    <mergeCell ref="B4:B6"/>
    <mergeCell ref="D4:D6"/>
    <mergeCell ref="E4:E6"/>
  </mergeCells>
  <pageMargins left="0.39370078740157483" right="0" top="0.35433070866141736" bottom="0.15748031496062992" header="0" footer="0"/>
  <pageSetup paperSize="9" scale="8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0"/>
  <sheetViews>
    <sheetView zoomScale="80" zoomScaleNormal="80" zoomScaleSheetLayoutView="80" workbookViewId="0">
      <pane ySplit="7" topLeftCell="A56" activePane="bottomLeft" state="frozen"/>
      <selection activeCell="H92" sqref="H92"/>
      <selection pane="bottomLeft" activeCell="H92" sqref="H92"/>
    </sheetView>
  </sheetViews>
  <sheetFormatPr defaultColWidth="11.42578125" defaultRowHeight="15" x14ac:dyDescent="0.25"/>
  <cols>
    <col min="1" max="1" width="51.7109375" style="2" customWidth="1"/>
    <col min="2" max="2" width="11.28515625" style="2" hidden="1" customWidth="1"/>
    <col min="3" max="3" width="13.7109375" style="2" customWidth="1"/>
    <col min="4" max="4" width="11.7109375" style="2" customWidth="1"/>
    <col min="5" max="5" width="11.140625" style="2" customWidth="1"/>
    <col min="6" max="6" width="10.7109375" style="2" customWidth="1"/>
    <col min="7" max="7" width="26.42578125" style="2" customWidth="1"/>
    <col min="8" max="16384" width="11.42578125" style="2"/>
  </cols>
  <sheetData>
    <row r="1" spans="1:7" s="1" customFormat="1" ht="15.75" x14ac:dyDescent="0.25">
      <c r="B1" s="215"/>
    </row>
    <row r="2" spans="1:7" s="1" customFormat="1" ht="31.5" customHeight="1" x14ac:dyDescent="0.25">
      <c r="A2" s="538" t="s">
        <v>302</v>
      </c>
      <c r="B2" s="538"/>
      <c r="C2" s="538"/>
      <c r="D2" s="538"/>
      <c r="E2" s="538"/>
      <c r="F2" s="538"/>
    </row>
    <row r="3" spans="1:7" ht="15.75" thickBot="1" x14ac:dyDescent="0.3">
      <c r="A3" s="542"/>
      <c r="B3" s="542"/>
      <c r="C3" s="542"/>
      <c r="D3" s="542"/>
      <c r="E3" s="542"/>
      <c r="F3" s="542"/>
    </row>
    <row r="4" spans="1:7" ht="35.25" customHeight="1" x14ac:dyDescent="0.3">
      <c r="A4" s="46" t="s">
        <v>246</v>
      </c>
      <c r="B4" s="529" t="s">
        <v>1</v>
      </c>
      <c r="C4" s="529" t="s">
        <v>243</v>
      </c>
      <c r="D4" s="532" t="s">
        <v>0</v>
      </c>
      <c r="E4" s="529" t="s">
        <v>2</v>
      </c>
      <c r="F4" s="526" t="s">
        <v>3</v>
      </c>
    </row>
    <row r="5" spans="1:7" ht="19.5" customHeight="1" x14ac:dyDescent="0.3">
      <c r="A5" s="47"/>
      <c r="B5" s="530"/>
      <c r="C5" s="530"/>
      <c r="D5" s="533"/>
      <c r="E5" s="530"/>
      <c r="F5" s="527"/>
    </row>
    <row r="6" spans="1:7" ht="25.5" customHeight="1" thickBot="1" x14ac:dyDescent="0.3">
      <c r="A6" s="48" t="s">
        <v>4</v>
      </c>
      <c r="B6" s="531"/>
      <c r="C6" s="531"/>
      <c r="D6" s="534"/>
      <c r="E6" s="531"/>
      <c r="F6" s="528"/>
    </row>
    <row r="7" spans="1:7" s="3" customFormat="1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7" ht="33.75" customHeight="1" x14ac:dyDescent="0.25">
      <c r="A8" s="448" t="s">
        <v>248</v>
      </c>
      <c r="B8" s="84"/>
      <c r="C8" s="63"/>
      <c r="D8" s="63"/>
      <c r="E8" s="63"/>
      <c r="F8" s="63"/>
      <c r="G8" s="4"/>
    </row>
    <row r="9" spans="1:7" x14ac:dyDescent="0.25">
      <c r="A9" s="9" t="s">
        <v>5</v>
      </c>
      <c r="B9" s="37"/>
      <c r="C9" s="25"/>
      <c r="D9" s="82"/>
      <c r="E9" s="63"/>
      <c r="F9" s="63"/>
    </row>
    <row r="10" spans="1:7" x14ac:dyDescent="0.25">
      <c r="A10" s="10" t="s">
        <v>24</v>
      </c>
      <c r="B10" s="8">
        <v>340</v>
      </c>
      <c r="C10" s="25">
        <v>481</v>
      </c>
      <c r="D10" s="82">
        <v>11</v>
      </c>
      <c r="E10" s="63">
        <f t="shared" ref="E10:E15" si="0">ROUND(F10/B10,0)</f>
        <v>16</v>
      </c>
      <c r="F10" s="63">
        <f t="shared" ref="F10:F15" si="1">ROUND(C10*D10,0)</f>
        <v>5291</v>
      </c>
    </row>
    <row r="11" spans="1:7" x14ac:dyDescent="0.25">
      <c r="A11" s="10" t="s">
        <v>13</v>
      </c>
      <c r="B11" s="8">
        <v>340</v>
      </c>
      <c r="C11" s="25">
        <v>730</v>
      </c>
      <c r="D11" s="82">
        <v>8.4</v>
      </c>
      <c r="E11" s="63">
        <f t="shared" si="0"/>
        <v>18</v>
      </c>
      <c r="F11" s="63">
        <f t="shared" si="1"/>
        <v>6132</v>
      </c>
    </row>
    <row r="12" spans="1:7" x14ac:dyDescent="0.25">
      <c r="A12" s="10" t="s">
        <v>124</v>
      </c>
      <c r="B12" s="8">
        <v>270</v>
      </c>
      <c r="C12" s="25">
        <v>375</v>
      </c>
      <c r="D12" s="82">
        <v>7</v>
      </c>
      <c r="E12" s="63">
        <f t="shared" si="0"/>
        <v>10</v>
      </c>
      <c r="F12" s="63">
        <f t="shared" si="1"/>
        <v>2625</v>
      </c>
    </row>
    <row r="13" spans="1:7" x14ac:dyDescent="0.25">
      <c r="A13" s="10" t="s">
        <v>28</v>
      </c>
      <c r="B13" s="8">
        <v>340</v>
      </c>
      <c r="C13" s="25">
        <v>70</v>
      </c>
      <c r="D13" s="82">
        <v>8</v>
      </c>
      <c r="E13" s="63">
        <f t="shared" si="0"/>
        <v>2</v>
      </c>
      <c r="F13" s="63">
        <f t="shared" si="1"/>
        <v>560</v>
      </c>
    </row>
    <row r="14" spans="1:7" x14ac:dyDescent="0.25">
      <c r="A14" s="10" t="s">
        <v>32</v>
      </c>
      <c r="B14" s="8">
        <v>300</v>
      </c>
      <c r="C14" s="25">
        <v>50</v>
      </c>
      <c r="D14" s="82">
        <v>5.2</v>
      </c>
      <c r="E14" s="63">
        <f t="shared" si="0"/>
        <v>1</v>
      </c>
      <c r="F14" s="63">
        <f t="shared" si="1"/>
        <v>260</v>
      </c>
    </row>
    <row r="15" spans="1:7" x14ac:dyDescent="0.25">
      <c r="A15" s="10" t="s">
        <v>30</v>
      </c>
      <c r="B15" s="8">
        <v>320</v>
      </c>
      <c r="C15" s="25">
        <v>165</v>
      </c>
      <c r="D15" s="82">
        <v>10</v>
      </c>
      <c r="E15" s="63">
        <f t="shared" si="0"/>
        <v>5</v>
      </c>
      <c r="F15" s="63">
        <f t="shared" si="1"/>
        <v>1650</v>
      </c>
    </row>
    <row r="16" spans="1:7" s="44" customFormat="1" ht="15" customHeight="1" x14ac:dyDescent="0.2">
      <c r="A16" s="14" t="s">
        <v>6</v>
      </c>
      <c r="B16" s="11"/>
      <c r="C16" s="59">
        <f>SUM(C10:C15)</f>
        <v>1871</v>
      </c>
      <c r="D16" s="216">
        <f>F16/C16</f>
        <v>8.82843399251737</v>
      </c>
      <c r="E16" s="59">
        <f>SUM(E10:E15)</f>
        <v>52</v>
      </c>
      <c r="F16" s="59">
        <f>SUM(F10:F15)</f>
        <v>16518</v>
      </c>
    </row>
    <row r="17" spans="1:6" s="44" customFormat="1" ht="15.75" customHeight="1" x14ac:dyDescent="0.25">
      <c r="A17" s="210" t="s">
        <v>7</v>
      </c>
      <c r="B17" s="63"/>
      <c r="C17" s="217"/>
      <c r="D17" s="217"/>
      <c r="E17" s="217"/>
      <c r="F17" s="63"/>
    </row>
    <row r="18" spans="1:6" s="44" customFormat="1" x14ac:dyDescent="0.25">
      <c r="A18" s="15" t="s">
        <v>199</v>
      </c>
      <c r="B18" s="63"/>
      <c r="C18" s="218"/>
      <c r="D18" s="217"/>
      <c r="E18" s="217"/>
      <c r="F18" s="63"/>
    </row>
    <row r="19" spans="1:6" s="44" customFormat="1" x14ac:dyDescent="0.25">
      <c r="A19" s="16" t="s">
        <v>146</v>
      </c>
      <c r="B19" s="63"/>
      <c r="C19" s="93">
        <f>C20+C21+C22+C23</f>
        <v>11580</v>
      </c>
      <c r="D19" s="217"/>
      <c r="E19" s="217"/>
      <c r="F19" s="63"/>
    </row>
    <row r="20" spans="1:6" s="44" customFormat="1" x14ac:dyDescent="0.25">
      <c r="A20" s="16" t="s">
        <v>192</v>
      </c>
      <c r="B20" s="63"/>
      <c r="C20" s="93"/>
      <c r="D20" s="217"/>
      <c r="E20" s="217"/>
      <c r="F20" s="63"/>
    </row>
    <row r="21" spans="1:6" s="44" customFormat="1" ht="30" x14ac:dyDescent="0.25">
      <c r="A21" s="16" t="s">
        <v>227</v>
      </c>
      <c r="B21" s="63"/>
      <c r="C21" s="116">
        <v>5000</v>
      </c>
      <c r="D21" s="217"/>
      <c r="E21" s="217"/>
      <c r="F21" s="63"/>
    </row>
    <row r="22" spans="1:6" s="44" customFormat="1" ht="30" x14ac:dyDescent="0.25">
      <c r="A22" s="16" t="s">
        <v>228</v>
      </c>
      <c r="B22" s="63"/>
      <c r="C22" s="116">
        <v>80</v>
      </c>
      <c r="D22" s="217"/>
      <c r="E22" s="217"/>
      <c r="F22" s="63"/>
    </row>
    <row r="23" spans="1:6" s="44" customFormat="1" x14ac:dyDescent="0.25">
      <c r="A23" s="16" t="s">
        <v>229</v>
      </c>
      <c r="B23" s="63"/>
      <c r="C23" s="116">
        <v>6500</v>
      </c>
      <c r="D23" s="217"/>
      <c r="E23" s="217"/>
      <c r="F23" s="63"/>
    </row>
    <row r="24" spans="1:6" s="44" customFormat="1" x14ac:dyDescent="0.25">
      <c r="A24" s="24" t="s">
        <v>144</v>
      </c>
      <c r="B24" s="63"/>
      <c r="C24" s="116">
        <v>18500</v>
      </c>
      <c r="D24" s="217"/>
      <c r="E24" s="217"/>
      <c r="F24" s="63"/>
    </row>
    <row r="25" spans="1:6" s="44" customFormat="1" x14ac:dyDescent="0.25">
      <c r="A25" s="152" t="s">
        <v>191</v>
      </c>
      <c r="B25" s="63"/>
      <c r="C25" s="93">
        <v>22000</v>
      </c>
      <c r="D25" s="217"/>
      <c r="E25" s="217"/>
      <c r="F25" s="63"/>
    </row>
    <row r="26" spans="1:6" s="44" customFormat="1" x14ac:dyDescent="0.25">
      <c r="A26" s="17" t="s">
        <v>165</v>
      </c>
      <c r="B26" s="63"/>
      <c r="C26" s="78">
        <f>C19+ROUND(C24*3.2,0)</f>
        <v>70780</v>
      </c>
      <c r="D26" s="217"/>
      <c r="E26" s="217"/>
      <c r="F26" s="63"/>
    </row>
    <row r="27" spans="1:6" s="44" customFormat="1" x14ac:dyDescent="0.25">
      <c r="A27" s="15" t="s">
        <v>198</v>
      </c>
      <c r="B27" s="63"/>
      <c r="C27" s="93"/>
      <c r="D27" s="217"/>
      <c r="E27" s="217"/>
      <c r="F27" s="63"/>
    </row>
    <row r="28" spans="1:6" s="44" customFormat="1" x14ac:dyDescent="0.25">
      <c r="A28" s="16" t="s">
        <v>146</v>
      </c>
      <c r="B28" s="63"/>
      <c r="C28" s="93">
        <f>C29+C30+C37+C45+C46+C47+C48+C49</f>
        <v>6531</v>
      </c>
      <c r="D28" s="217"/>
      <c r="E28" s="217"/>
      <c r="F28" s="63"/>
    </row>
    <row r="29" spans="1:6" s="44" customFormat="1" x14ac:dyDescent="0.25">
      <c r="A29" s="16" t="s">
        <v>192</v>
      </c>
      <c r="B29" s="63"/>
      <c r="C29" s="93"/>
      <c r="D29" s="217"/>
      <c r="E29" s="217"/>
      <c r="F29" s="63"/>
    </row>
    <row r="30" spans="1:6" s="44" customFormat="1" ht="30" x14ac:dyDescent="0.25">
      <c r="A30" s="16" t="s">
        <v>193</v>
      </c>
      <c r="B30" s="63"/>
      <c r="C30" s="110">
        <f>C31+C32+C33+C35</f>
        <v>1767</v>
      </c>
      <c r="D30" s="217"/>
      <c r="E30" s="217"/>
      <c r="F30" s="63"/>
    </row>
    <row r="31" spans="1:6" s="44" customFormat="1" x14ac:dyDescent="0.25">
      <c r="A31" s="16" t="s">
        <v>194</v>
      </c>
      <c r="B31" s="63"/>
      <c r="C31" s="110">
        <v>933</v>
      </c>
      <c r="D31" s="217"/>
      <c r="E31" s="217"/>
      <c r="F31" s="63"/>
    </row>
    <row r="32" spans="1:6" s="44" customFormat="1" x14ac:dyDescent="0.25">
      <c r="A32" s="16" t="s">
        <v>195</v>
      </c>
      <c r="B32" s="63"/>
      <c r="C32" s="110">
        <v>280</v>
      </c>
      <c r="D32" s="217"/>
      <c r="E32" s="217"/>
      <c r="F32" s="63"/>
    </row>
    <row r="33" spans="1:6" s="44" customFormat="1" ht="30" x14ac:dyDescent="0.25">
      <c r="A33" s="16" t="s">
        <v>262</v>
      </c>
      <c r="B33" s="63"/>
      <c r="C33" s="110">
        <v>179</v>
      </c>
      <c r="D33" s="217"/>
      <c r="E33" s="217"/>
      <c r="F33" s="63"/>
    </row>
    <row r="34" spans="1:6" s="44" customFormat="1" x14ac:dyDescent="0.25">
      <c r="A34" s="197" t="s">
        <v>263</v>
      </c>
      <c r="B34" s="63"/>
      <c r="C34" s="110">
        <v>20</v>
      </c>
      <c r="D34" s="217"/>
      <c r="E34" s="217"/>
      <c r="F34" s="63"/>
    </row>
    <row r="35" spans="1:6" s="44" customFormat="1" ht="30" x14ac:dyDescent="0.25">
      <c r="A35" s="16" t="s">
        <v>264</v>
      </c>
      <c r="B35" s="63"/>
      <c r="C35" s="110">
        <v>375</v>
      </c>
      <c r="D35" s="217"/>
      <c r="E35" s="217"/>
      <c r="F35" s="63"/>
    </row>
    <row r="36" spans="1:6" s="44" customFormat="1" x14ac:dyDescent="0.25">
      <c r="A36" s="197" t="s">
        <v>263</v>
      </c>
      <c r="B36" s="63"/>
      <c r="C36" s="110">
        <v>42</v>
      </c>
      <c r="D36" s="217"/>
      <c r="E36" s="217"/>
      <c r="F36" s="63"/>
    </row>
    <row r="37" spans="1:6" s="44" customFormat="1" ht="30" x14ac:dyDescent="0.25">
      <c r="A37" s="16" t="s">
        <v>230</v>
      </c>
      <c r="B37" s="63"/>
      <c r="C37" s="110">
        <f>C38+C39+C41+C43</f>
        <v>4764</v>
      </c>
      <c r="D37" s="217"/>
      <c r="E37" s="217"/>
      <c r="F37" s="63"/>
    </row>
    <row r="38" spans="1:6" s="44" customFormat="1" ht="30" x14ac:dyDescent="0.25">
      <c r="A38" s="16" t="s">
        <v>231</v>
      </c>
      <c r="B38" s="63"/>
      <c r="C38" s="93">
        <v>100</v>
      </c>
      <c r="D38" s="217"/>
      <c r="E38" s="217"/>
      <c r="F38" s="63"/>
    </row>
    <row r="39" spans="1:6" s="44" customFormat="1" ht="45" x14ac:dyDescent="0.25">
      <c r="A39" s="16" t="s">
        <v>265</v>
      </c>
      <c r="B39" s="63"/>
      <c r="C39" s="110">
        <v>4565</v>
      </c>
      <c r="D39" s="217"/>
      <c r="E39" s="217"/>
      <c r="F39" s="63"/>
    </row>
    <row r="40" spans="1:6" s="44" customFormat="1" x14ac:dyDescent="0.25">
      <c r="A40" s="197" t="s">
        <v>263</v>
      </c>
      <c r="B40" s="63"/>
      <c r="C40" s="110">
        <v>1324</v>
      </c>
      <c r="D40" s="217"/>
      <c r="E40" s="217"/>
      <c r="F40" s="63"/>
    </row>
    <row r="41" spans="1:6" s="44" customFormat="1" ht="45" x14ac:dyDescent="0.25">
      <c r="A41" s="16" t="s">
        <v>266</v>
      </c>
      <c r="B41" s="63"/>
      <c r="C41" s="110">
        <v>99</v>
      </c>
      <c r="D41" s="217"/>
      <c r="E41" s="217"/>
      <c r="F41" s="63"/>
    </row>
    <row r="42" spans="1:6" s="44" customFormat="1" x14ac:dyDescent="0.25">
      <c r="A42" s="197" t="s">
        <v>263</v>
      </c>
      <c r="B42" s="63"/>
      <c r="C42" s="110">
        <v>92</v>
      </c>
      <c r="D42" s="217"/>
      <c r="E42" s="217"/>
      <c r="F42" s="63"/>
    </row>
    <row r="43" spans="1:6" s="44" customFormat="1" ht="30" x14ac:dyDescent="0.25">
      <c r="A43" s="16" t="s">
        <v>267</v>
      </c>
      <c r="B43" s="63"/>
      <c r="C43" s="110"/>
      <c r="D43" s="217"/>
      <c r="E43" s="217"/>
      <c r="F43" s="63"/>
    </row>
    <row r="44" spans="1:6" s="44" customFormat="1" x14ac:dyDescent="0.25">
      <c r="A44" s="197" t="s">
        <v>263</v>
      </c>
      <c r="B44" s="63"/>
      <c r="C44" s="110"/>
      <c r="D44" s="217"/>
      <c r="E44" s="217"/>
      <c r="F44" s="63"/>
    </row>
    <row r="45" spans="1:6" s="44" customFormat="1" ht="30" x14ac:dyDescent="0.25">
      <c r="A45" s="16" t="s">
        <v>233</v>
      </c>
      <c r="B45" s="63"/>
      <c r="C45" s="110"/>
      <c r="D45" s="217"/>
      <c r="E45" s="217"/>
      <c r="F45" s="63"/>
    </row>
    <row r="46" spans="1:6" s="44" customFormat="1" ht="30" x14ac:dyDescent="0.25">
      <c r="A46" s="16" t="s">
        <v>234</v>
      </c>
      <c r="B46" s="63"/>
      <c r="C46" s="110"/>
      <c r="D46" s="217"/>
      <c r="E46" s="217"/>
      <c r="F46" s="63"/>
    </row>
    <row r="47" spans="1:6" s="44" customFormat="1" ht="30" x14ac:dyDescent="0.25">
      <c r="A47" s="16" t="s">
        <v>235</v>
      </c>
      <c r="B47" s="63"/>
      <c r="C47" s="110"/>
      <c r="D47" s="217"/>
      <c r="E47" s="217"/>
      <c r="F47" s="63"/>
    </row>
    <row r="48" spans="1:6" s="44" customFormat="1" x14ac:dyDescent="0.25">
      <c r="A48" s="16" t="s">
        <v>236</v>
      </c>
      <c r="B48" s="63"/>
      <c r="C48" s="93"/>
      <c r="D48" s="217"/>
      <c r="E48" s="217"/>
      <c r="F48" s="63"/>
    </row>
    <row r="49" spans="1:6" s="44" customFormat="1" x14ac:dyDescent="0.25">
      <c r="A49" s="16" t="s">
        <v>271</v>
      </c>
      <c r="B49" s="63"/>
      <c r="C49" s="93"/>
      <c r="D49" s="217"/>
      <c r="E49" s="217"/>
      <c r="F49" s="63"/>
    </row>
    <row r="50" spans="1:6" s="44" customFormat="1" x14ac:dyDescent="0.25">
      <c r="A50" s="152" t="s">
        <v>282</v>
      </c>
      <c r="B50" s="63"/>
      <c r="C50" s="93"/>
      <c r="D50" s="217"/>
      <c r="E50" s="217"/>
      <c r="F50" s="63"/>
    </row>
    <row r="51" spans="1:6" s="44" customFormat="1" x14ac:dyDescent="0.25">
      <c r="A51" s="24" t="s">
        <v>144</v>
      </c>
      <c r="B51" s="63"/>
      <c r="C51" s="93"/>
      <c r="D51" s="217"/>
      <c r="E51" s="217"/>
      <c r="F51" s="63"/>
    </row>
    <row r="52" spans="1:6" s="44" customFormat="1" x14ac:dyDescent="0.25">
      <c r="A52" s="152" t="s">
        <v>191</v>
      </c>
      <c r="B52" s="63"/>
      <c r="C52" s="93"/>
      <c r="D52" s="217"/>
      <c r="E52" s="217"/>
      <c r="F52" s="63"/>
    </row>
    <row r="53" spans="1:6" s="44" customFormat="1" ht="30" x14ac:dyDescent="0.25">
      <c r="A53" s="24" t="s">
        <v>145</v>
      </c>
      <c r="B53" s="63"/>
      <c r="C53" s="93">
        <f>5565+200</f>
        <v>5765</v>
      </c>
      <c r="D53" s="217"/>
      <c r="E53" s="217"/>
      <c r="F53" s="63"/>
    </row>
    <row r="54" spans="1:6" s="44" customFormat="1" x14ac:dyDescent="0.25">
      <c r="A54" s="24" t="s">
        <v>208</v>
      </c>
      <c r="B54" s="63"/>
      <c r="C54" s="93"/>
      <c r="D54" s="217"/>
      <c r="E54" s="217"/>
      <c r="F54" s="63"/>
    </row>
    <row r="55" spans="1:6" s="44" customFormat="1" x14ac:dyDescent="0.25">
      <c r="A55" s="24" t="s">
        <v>268</v>
      </c>
      <c r="B55" s="63"/>
      <c r="C55" s="93"/>
      <c r="D55" s="217"/>
      <c r="E55" s="217"/>
      <c r="F55" s="63"/>
    </row>
    <row r="56" spans="1:6" s="44" customFormat="1" x14ac:dyDescent="0.25">
      <c r="A56" s="17" t="s">
        <v>197</v>
      </c>
      <c r="B56" s="6"/>
      <c r="C56" s="78">
        <f>C28+ROUND(C51*3.2,0)+C53</f>
        <v>12296</v>
      </c>
      <c r="D56" s="217"/>
      <c r="E56" s="217"/>
      <c r="F56" s="63"/>
    </row>
    <row r="57" spans="1:6" s="44" customFormat="1" ht="15" customHeight="1" x14ac:dyDescent="0.25">
      <c r="A57" s="17" t="s">
        <v>196</v>
      </c>
      <c r="B57" s="63"/>
      <c r="C57" s="78">
        <f>C26+C56</f>
        <v>83076</v>
      </c>
      <c r="D57" s="217"/>
      <c r="E57" s="217"/>
      <c r="F57" s="63"/>
    </row>
    <row r="58" spans="1:6" s="44" customFormat="1" ht="15" customHeight="1" x14ac:dyDescent="0.25">
      <c r="A58" s="72" t="s">
        <v>8</v>
      </c>
      <c r="B58" s="39"/>
      <c r="C58" s="39"/>
      <c r="D58" s="82"/>
      <c r="E58" s="39"/>
      <c r="F58" s="39"/>
    </row>
    <row r="59" spans="1:6" s="44" customFormat="1" ht="15" customHeight="1" x14ac:dyDescent="0.3">
      <c r="A59" s="71" t="s">
        <v>172</v>
      </c>
      <c r="B59" s="317"/>
      <c r="C59" s="318"/>
      <c r="D59" s="319"/>
      <c r="E59" s="319"/>
      <c r="F59" s="319"/>
    </row>
    <row r="60" spans="1:6" s="44" customFormat="1" ht="15" customHeight="1" x14ac:dyDescent="0.25">
      <c r="A60" s="24" t="s">
        <v>24</v>
      </c>
      <c r="B60" s="66">
        <v>300</v>
      </c>
      <c r="C60" s="66">
        <v>30</v>
      </c>
      <c r="D60" s="66">
        <v>11</v>
      </c>
      <c r="E60" s="66">
        <f>ROUND(F60/B60,0)</f>
        <v>1</v>
      </c>
      <c r="F60" s="66">
        <f>ROUND(C60*D60,0)</f>
        <v>330</v>
      </c>
    </row>
    <row r="61" spans="1:6" s="44" customFormat="1" ht="15" customHeight="1" x14ac:dyDescent="0.25">
      <c r="A61" s="24" t="s">
        <v>27</v>
      </c>
      <c r="B61" s="66">
        <v>300</v>
      </c>
      <c r="C61" s="66">
        <v>15</v>
      </c>
      <c r="D61" s="66">
        <v>6.1</v>
      </c>
      <c r="E61" s="66">
        <f>ROUND(F61/B61,0)</f>
        <v>0</v>
      </c>
      <c r="F61" s="66">
        <f>ROUND(C61*D61,0)</f>
        <v>92</v>
      </c>
    </row>
    <row r="62" spans="1:6" s="44" customFormat="1" ht="15" customHeight="1" x14ac:dyDescent="0.25">
      <c r="A62" s="24" t="s">
        <v>30</v>
      </c>
      <c r="B62" s="66">
        <v>300</v>
      </c>
      <c r="C62" s="66">
        <v>20</v>
      </c>
      <c r="D62" s="66">
        <v>10</v>
      </c>
      <c r="E62" s="66">
        <f>ROUND(F62/B62,0)</f>
        <v>1</v>
      </c>
      <c r="F62" s="66">
        <f>ROUND(C62*D62,0)</f>
        <v>200</v>
      </c>
    </row>
    <row r="63" spans="1:6" s="44" customFormat="1" ht="15" customHeight="1" x14ac:dyDescent="0.25">
      <c r="A63" s="24" t="s">
        <v>13</v>
      </c>
      <c r="B63" s="66">
        <v>300</v>
      </c>
      <c r="C63" s="66">
        <v>25</v>
      </c>
      <c r="D63" s="66">
        <v>9</v>
      </c>
      <c r="E63" s="66">
        <f>ROUND(F63/B63,0)</f>
        <v>1</v>
      </c>
      <c r="F63" s="66">
        <f>ROUND(C63*D63,0)</f>
        <v>225</v>
      </c>
    </row>
    <row r="64" spans="1:6" s="44" customFormat="1" ht="22.5" customHeight="1" x14ac:dyDescent="0.35">
      <c r="A64" s="320" t="s">
        <v>10</v>
      </c>
      <c r="B64" s="321"/>
      <c r="C64" s="102">
        <f>SUM(C60:C63)</f>
        <v>90</v>
      </c>
      <c r="D64" s="104">
        <f>F64/C64</f>
        <v>9.4111111111111114</v>
      </c>
      <c r="E64" s="66"/>
      <c r="F64" s="102">
        <f>SUM(F60:F63)</f>
        <v>847</v>
      </c>
    </row>
    <row r="65" spans="1:41" s="44" customFormat="1" ht="15" customHeight="1" x14ac:dyDescent="0.25">
      <c r="A65" s="190" t="s">
        <v>23</v>
      </c>
      <c r="B65" s="39"/>
      <c r="C65" s="39"/>
      <c r="D65" s="82"/>
      <c r="E65" s="39"/>
      <c r="F65" s="39"/>
    </row>
    <row r="66" spans="1:41" s="44" customFormat="1" ht="15" customHeight="1" x14ac:dyDescent="0.25">
      <c r="A66" s="13" t="s">
        <v>173</v>
      </c>
      <c r="B66" s="39">
        <v>240</v>
      </c>
      <c r="C66" s="39">
        <v>160</v>
      </c>
      <c r="D66" s="82">
        <v>8</v>
      </c>
      <c r="E66" s="66">
        <f>ROUND(F66/B66,0)</f>
        <v>5</v>
      </c>
      <c r="F66" s="66">
        <f>ROUND(C66*D66,0)</f>
        <v>1280</v>
      </c>
    </row>
    <row r="67" spans="1:41" s="44" customFormat="1" ht="15" customHeight="1" x14ac:dyDescent="0.25">
      <c r="A67" s="191" t="s">
        <v>174</v>
      </c>
      <c r="B67" s="39"/>
      <c r="C67" s="219">
        <f>C66</f>
        <v>160</v>
      </c>
      <c r="D67" s="104">
        <f t="shared" ref="D67:F67" si="2">D66</f>
        <v>8</v>
      </c>
      <c r="E67" s="219">
        <f t="shared" si="2"/>
        <v>5</v>
      </c>
      <c r="F67" s="219">
        <f t="shared" si="2"/>
        <v>1280</v>
      </c>
    </row>
    <row r="68" spans="1:41" s="44" customFormat="1" ht="15" customHeight="1" x14ac:dyDescent="0.2">
      <c r="A68" s="192" t="s">
        <v>259</v>
      </c>
      <c r="B68" s="41"/>
      <c r="C68" s="41">
        <f>C64+C67</f>
        <v>250</v>
      </c>
      <c r="D68" s="103">
        <f>F68/C68</f>
        <v>8.5079999999999991</v>
      </c>
      <c r="E68" s="41">
        <f>E64+E67</f>
        <v>5</v>
      </c>
      <c r="F68" s="41">
        <f>F64+F67</f>
        <v>2127</v>
      </c>
    </row>
    <row r="69" spans="1:41" ht="18.75" customHeight="1" x14ac:dyDescent="0.25">
      <c r="A69" s="129" t="s">
        <v>116</v>
      </c>
      <c r="B69" s="37"/>
      <c r="C69" s="187">
        <f>C70+C72</f>
        <v>2302</v>
      </c>
      <c r="D69" s="29"/>
      <c r="E69" s="37"/>
      <c r="F69" s="37"/>
    </row>
    <row r="70" spans="1:41" x14ac:dyDescent="0.25">
      <c r="A70" s="186" t="s">
        <v>237</v>
      </c>
      <c r="B70" s="176"/>
      <c r="C70" s="66">
        <f>C71</f>
        <v>2300</v>
      </c>
      <c r="D70" s="10"/>
      <c r="E70" s="185"/>
      <c r="F70" s="176"/>
    </row>
    <row r="71" spans="1:41" x14ac:dyDescent="0.25">
      <c r="A71" s="177" t="s">
        <v>238</v>
      </c>
      <c r="B71" s="176"/>
      <c r="C71" s="178">
        <v>2300</v>
      </c>
      <c r="D71" s="176"/>
      <c r="E71" s="176"/>
      <c r="F71" s="176"/>
    </row>
    <row r="72" spans="1:41" x14ac:dyDescent="0.25">
      <c r="A72" s="147" t="s">
        <v>239</v>
      </c>
      <c r="B72" s="176"/>
      <c r="C72" s="178">
        <f>C73+C74</f>
        <v>2</v>
      </c>
      <c r="D72" s="176"/>
      <c r="E72" s="176"/>
      <c r="F72" s="176"/>
    </row>
    <row r="73" spans="1:41" ht="30" x14ac:dyDescent="0.25">
      <c r="A73" s="177" t="s">
        <v>240</v>
      </c>
      <c r="B73" s="176"/>
      <c r="C73" s="178">
        <v>2</v>
      </c>
      <c r="D73" s="176"/>
      <c r="E73" s="176"/>
      <c r="F73" s="176"/>
    </row>
    <row r="74" spans="1:41" ht="15.75" thickBot="1" x14ac:dyDescent="0.3">
      <c r="A74" s="179" t="s">
        <v>241</v>
      </c>
      <c r="B74" s="180"/>
      <c r="C74" s="180"/>
      <c r="D74" s="180"/>
      <c r="E74" s="180"/>
      <c r="F74" s="180"/>
    </row>
    <row r="75" spans="1:41" s="58" customFormat="1" ht="15.75" thickBot="1" x14ac:dyDescent="0.3">
      <c r="A75" s="67" t="s">
        <v>11</v>
      </c>
      <c r="B75" s="96"/>
      <c r="C75" s="68"/>
      <c r="D75" s="68"/>
      <c r="E75" s="68"/>
      <c r="F75" s="68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  <c r="V75" s="44"/>
      <c r="W75" s="44"/>
      <c r="X75" s="44"/>
      <c r="Y75" s="44"/>
      <c r="Z75" s="44"/>
      <c r="AA75" s="44"/>
      <c r="AB75" s="44"/>
      <c r="AC75" s="44"/>
      <c r="AD75" s="44"/>
      <c r="AE75" s="44"/>
      <c r="AF75" s="44"/>
      <c r="AG75" s="44"/>
      <c r="AH75" s="44"/>
      <c r="AI75" s="44"/>
      <c r="AJ75" s="44"/>
      <c r="AK75" s="44"/>
      <c r="AL75" s="44"/>
      <c r="AM75" s="44"/>
      <c r="AN75" s="44"/>
      <c r="AO75" s="44"/>
    </row>
    <row r="76" spans="1:41" ht="24.75" hidden="1" customHeight="1" x14ac:dyDescent="0.25">
      <c r="A76" s="196" t="s">
        <v>255</v>
      </c>
      <c r="B76" s="92"/>
      <c r="C76" s="92"/>
      <c r="D76" s="92"/>
      <c r="E76" s="92"/>
      <c r="F76" s="92"/>
    </row>
    <row r="77" spans="1:41" ht="21.75" hidden="1" customHeight="1" x14ac:dyDescent="0.25">
      <c r="A77" s="188" t="s">
        <v>5</v>
      </c>
      <c r="B77" s="39"/>
      <c r="C77" s="41">
        <f>C16</f>
        <v>1871</v>
      </c>
      <c r="D77" s="42">
        <f>F77/C77</f>
        <v>8.82843399251737</v>
      </c>
      <c r="E77" s="41">
        <f>E16</f>
        <v>52</v>
      </c>
      <c r="F77" s="41">
        <f>F16</f>
        <v>16518</v>
      </c>
    </row>
    <row r="78" spans="1:41" ht="15.75" hidden="1" x14ac:dyDescent="0.25">
      <c r="A78" s="188" t="s">
        <v>256</v>
      </c>
      <c r="B78" s="39"/>
      <c r="C78" s="39"/>
      <c r="D78" s="82"/>
      <c r="E78" s="39"/>
      <c r="F78" s="39"/>
    </row>
    <row r="79" spans="1:41" hidden="1" x14ac:dyDescent="0.25">
      <c r="A79" s="16" t="s">
        <v>146</v>
      </c>
      <c r="B79" s="69"/>
      <c r="C79" s="69">
        <f>C19+C28</f>
        <v>18111</v>
      </c>
      <c r="D79" s="82"/>
      <c r="E79" s="69"/>
      <c r="F79" s="69"/>
    </row>
    <row r="80" spans="1:41" hidden="1" x14ac:dyDescent="0.25">
      <c r="A80" s="24" t="s">
        <v>144</v>
      </c>
      <c r="B80" s="39"/>
      <c r="C80" s="39">
        <f>C24</f>
        <v>18500</v>
      </c>
      <c r="D80" s="82"/>
      <c r="E80" s="39"/>
      <c r="F80" s="39"/>
    </row>
    <row r="81" spans="1:6" ht="30" hidden="1" x14ac:dyDescent="0.25">
      <c r="A81" s="24" t="s">
        <v>145</v>
      </c>
      <c r="B81" s="39"/>
      <c r="C81" s="39">
        <f>C53</f>
        <v>5765</v>
      </c>
      <c r="D81" s="82"/>
      <c r="E81" s="39"/>
      <c r="F81" s="39"/>
    </row>
    <row r="82" spans="1:6" ht="15.75" hidden="1" x14ac:dyDescent="0.25">
      <c r="A82" s="189" t="s">
        <v>257</v>
      </c>
      <c r="B82" s="39"/>
      <c r="C82" s="204">
        <f>C79+ROUND(C80*3.2,0)+C81</f>
        <v>83076</v>
      </c>
      <c r="D82" s="82"/>
      <c r="E82" s="39"/>
      <c r="F82" s="39"/>
    </row>
    <row r="83" spans="1:6" hidden="1" x14ac:dyDescent="0.25">
      <c r="A83" s="72" t="s">
        <v>8</v>
      </c>
      <c r="B83" s="39"/>
      <c r="C83" s="39"/>
      <c r="D83" s="82"/>
      <c r="E83" s="39"/>
      <c r="F83" s="39"/>
    </row>
    <row r="84" spans="1:6" hidden="1" x14ac:dyDescent="0.25">
      <c r="A84" s="72" t="s">
        <v>258</v>
      </c>
      <c r="B84" s="39"/>
      <c r="C84" s="202">
        <f>C64</f>
        <v>90</v>
      </c>
      <c r="D84" s="202">
        <f t="shared" ref="D84:F84" si="3">D64</f>
        <v>9.4111111111111114</v>
      </c>
      <c r="E84" s="202">
        <f t="shared" si="3"/>
        <v>0</v>
      </c>
      <c r="F84" s="202">
        <f t="shared" si="3"/>
        <v>847</v>
      </c>
    </row>
    <row r="85" spans="1:6" hidden="1" x14ac:dyDescent="0.25">
      <c r="A85" s="190" t="s">
        <v>23</v>
      </c>
      <c r="B85" s="39"/>
      <c r="C85" s="39"/>
      <c r="D85" s="82"/>
      <c r="E85" s="39"/>
      <c r="F85" s="39"/>
    </row>
    <row r="86" spans="1:6" hidden="1" x14ac:dyDescent="0.25">
      <c r="A86" s="13" t="s">
        <v>173</v>
      </c>
      <c r="B86" s="39"/>
      <c r="C86" s="39">
        <f>C66</f>
        <v>160</v>
      </c>
      <c r="D86" s="39">
        <f t="shared" ref="D86:F86" si="4">D66</f>
        <v>8</v>
      </c>
      <c r="E86" s="39">
        <f t="shared" si="4"/>
        <v>5</v>
      </c>
      <c r="F86" s="39">
        <f t="shared" si="4"/>
        <v>1280</v>
      </c>
    </row>
    <row r="87" spans="1:6" hidden="1" x14ac:dyDescent="0.25">
      <c r="A87" s="13" t="s">
        <v>13</v>
      </c>
      <c r="B87" s="39"/>
      <c r="C87" s="39"/>
      <c r="D87" s="82"/>
      <c r="E87" s="39"/>
      <c r="F87" s="39"/>
    </row>
    <row r="88" spans="1:6" hidden="1" x14ac:dyDescent="0.25">
      <c r="A88" s="191" t="s">
        <v>174</v>
      </c>
      <c r="B88" s="39"/>
      <c r="C88" s="39">
        <f>C68</f>
        <v>250</v>
      </c>
      <c r="D88" s="39">
        <f t="shared" ref="D88:F88" si="5">D68</f>
        <v>8.5079999999999991</v>
      </c>
      <c r="E88" s="39">
        <f t="shared" si="5"/>
        <v>5</v>
      </c>
      <c r="F88" s="39">
        <f t="shared" si="5"/>
        <v>2127</v>
      </c>
    </row>
    <row r="89" spans="1:6" ht="15.75" hidden="1" customHeight="1" x14ac:dyDescent="0.25">
      <c r="A89" s="192" t="s">
        <v>259</v>
      </c>
      <c r="B89" s="41"/>
      <c r="C89" s="41"/>
      <c r="D89" s="42"/>
      <c r="E89" s="41"/>
      <c r="F89" s="41"/>
    </row>
    <row r="90" spans="1:6" ht="16.5" hidden="1" customHeight="1" x14ac:dyDescent="0.25">
      <c r="A90" s="193" t="s">
        <v>260</v>
      </c>
      <c r="B90" s="194"/>
      <c r="C90" s="194"/>
      <c r="D90" s="194"/>
      <c r="E90" s="194"/>
      <c r="F90" s="194"/>
    </row>
    <row r="91" spans="1:6" ht="31.5" hidden="1" x14ac:dyDescent="0.25">
      <c r="A91" s="165" t="s">
        <v>224</v>
      </c>
      <c r="B91" s="194"/>
      <c r="C91" s="194"/>
      <c r="D91" s="194"/>
      <c r="E91" s="194"/>
      <c r="F91" s="194"/>
    </row>
    <row r="92" spans="1:6" ht="31.5" hidden="1" x14ac:dyDescent="0.25">
      <c r="A92" s="165" t="s">
        <v>225</v>
      </c>
      <c r="B92" s="194"/>
      <c r="C92" s="194"/>
      <c r="D92" s="194"/>
      <c r="E92" s="194"/>
      <c r="F92" s="194"/>
    </row>
    <row r="93" spans="1:6" ht="15.75" hidden="1" x14ac:dyDescent="0.25">
      <c r="A93" s="165" t="s">
        <v>274</v>
      </c>
      <c r="B93" s="194"/>
      <c r="C93" s="194"/>
      <c r="D93" s="194"/>
      <c r="E93" s="194"/>
      <c r="F93" s="194"/>
    </row>
    <row r="94" spans="1:6" ht="15.75" hidden="1" x14ac:dyDescent="0.25">
      <c r="A94" s="141" t="s">
        <v>185</v>
      </c>
      <c r="B94" s="194"/>
      <c r="C94" s="194"/>
      <c r="D94" s="194"/>
      <c r="E94" s="194"/>
      <c r="F94" s="194"/>
    </row>
    <row r="95" spans="1:6" ht="15.75" hidden="1" x14ac:dyDescent="0.25">
      <c r="A95" s="199" t="s">
        <v>242</v>
      </c>
      <c r="B95" s="39"/>
      <c r="C95" s="39">
        <f t="shared" ref="C95:C100" si="6">C69</f>
        <v>2302</v>
      </c>
      <c r="D95" s="149"/>
      <c r="E95" s="39"/>
      <c r="F95" s="194"/>
    </row>
    <row r="96" spans="1:6" ht="15.75" hidden="1" x14ac:dyDescent="0.25">
      <c r="A96" s="181" t="s">
        <v>237</v>
      </c>
      <c r="B96" s="39"/>
      <c r="C96" s="39">
        <f t="shared" si="6"/>
        <v>2300</v>
      </c>
      <c r="D96" s="39"/>
      <c r="E96" s="39"/>
      <c r="F96" s="194"/>
    </row>
    <row r="97" spans="1:6" ht="15.75" hidden="1" x14ac:dyDescent="0.25">
      <c r="A97" s="182" t="s">
        <v>238</v>
      </c>
      <c r="B97" s="39"/>
      <c r="C97" s="39">
        <f t="shared" si="6"/>
        <v>2300</v>
      </c>
      <c r="D97" s="39"/>
      <c r="E97" s="39"/>
      <c r="F97" s="194"/>
    </row>
    <row r="98" spans="1:6" ht="15.75" hidden="1" x14ac:dyDescent="0.25">
      <c r="A98" s="181" t="s">
        <v>239</v>
      </c>
      <c r="B98" s="39"/>
      <c r="C98" s="39">
        <f t="shared" si="6"/>
        <v>2</v>
      </c>
      <c r="D98" s="39"/>
      <c r="E98" s="39"/>
      <c r="F98" s="194"/>
    </row>
    <row r="99" spans="1:6" ht="31.5" hidden="1" x14ac:dyDescent="0.25">
      <c r="A99" s="183" t="s">
        <v>240</v>
      </c>
      <c r="B99" s="39"/>
      <c r="C99" s="39">
        <f t="shared" si="6"/>
        <v>2</v>
      </c>
      <c r="D99" s="39"/>
      <c r="E99" s="39"/>
      <c r="F99" s="194"/>
    </row>
    <row r="100" spans="1:6" ht="16.5" hidden="1" thickBot="1" x14ac:dyDescent="0.3">
      <c r="A100" s="201" t="s">
        <v>241</v>
      </c>
      <c r="B100" s="195"/>
      <c r="C100" s="195">
        <f t="shared" si="6"/>
        <v>0</v>
      </c>
      <c r="D100" s="195"/>
      <c r="E100" s="195"/>
      <c r="F100" s="195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5433070866141736" bottom="0.35433070866141736" header="0" footer="0"/>
  <pageSetup paperSize="9" scale="85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R119"/>
  <sheetViews>
    <sheetView zoomScale="80" zoomScaleNormal="80" zoomScaleSheetLayoutView="115" workbookViewId="0">
      <pane xSplit="1" ySplit="7" topLeftCell="B71" activePane="bottomRight" state="frozen"/>
      <selection activeCell="H92" sqref="H92"/>
      <selection pane="topRight" activeCell="H92" sqref="H92"/>
      <selection pane="bottomLeft" activeCell="H92" sqref="H92"/>
      <selection pane="bottomRight" activeCell="H92" sqref="H92"/>
    </sheetView>
  </sheetViews>
  <sheetFormatPr defaultColWidth="11.42578125" defaultRowHeight="15" x14ac:dyDescent="0.25"/>
  <cols>
    <col min="1" max="1" width="48.85546875" style="2" customWidth="1"/>
    <col min="2" max="2" width="13.140625" style="2" hidden="1" customWidth="1"/>
    <col min="3" max="3" width="13.7109375" style="2" customWidth="1"/>
    <col min="4" max="4" width="12.42578125" style="2" customWidth="1"/>
    <col min="5" max="5" width="12" style="2" customWidth="1"/>
    <col min="6" max="6" width="12.42578125" style="2" customWidth="1"/>
    <col min="7" max="16384" width="11.42578125" style="2"/>
  </cols>
  <sheetData>
    <row r="2" spans="1:6" s="1" customFormat="1" ht="34.5" customHeight="1" x14ac:dyDescent="0.25">
      <c r="A2" s="538" t="s">
        <v>302</v>
      </c>
      <c r="B2" s="523"/>
      <c r="C2" s="523"/>
      <c r="D2" s="523"/>
      <c r="E2" s="523"/>
      <c r="F2" s="523"/>
    </row>
    <row r="3" spans="1:6" ht="15.75" thickBot="1" x14ac:dyDescent="0.3">
      <c r="A3" s="523"/>
      <c r="B3" s="523"/>
      <c r="C3" s="523"/>
      <c r="D3" s="523"/>
      <c r="E3" s="523"/>
      <c r="F3" s="523"/>
    </row>
    <row r="4" spans="1:6" ht="33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6" ht="21.75" customHeight="1" x14ac:dyDescent="0.3">
      <c r="A5" s="47"/>
      <c r="B5" s="530"/>
      <c r="C5" s="536"/>
      <c r="D5" s="533"/>
      <c r="E5" s="530"/>
      <c r="F5" s="527"/>
    </row>
    <row r="6" spans="1:6" ht="60.75" customHeight="1" thickBot="1" x14ac:dyDescent="0.3">
      <c r="A6" s="48" t="s">
        <v>4</v>
      </c>
      <c r="B6" s="531"/>
      <c r="C6" s="537"/>
      <c r="D6" s="534"/>
      <c r="E6" s="531"/>
      <c r="F6" s="528"/>
    </row>
    <row r="7" spans="1:6" ht="15.75" thickBot="1" x14ac:dyDescent="0.3">
      <c r="A7" s="49">
        <v>1</v>
      </c>
      <c r="B7" s="169">
        <v>2</v>
      </c>
      <c r="C7" s="65">
        <v>3</v>
      </c>
      <c r="D7" s="65">
        <v>4</v>
      </c>
      <c r="E7" s="65">
        <v>5</v>
      </c>
      <c r="F7" s="65">
        <v>6</v>
      </c>
    </row>
    <row r="8" spans="1:6" ht="30.75" customHeight="1" x14ac:dyDescent="0.25">
      <c r="A8" s="447" t="s">
        <v>171</v>
      </c>
      <c r="B8" s="109"/>
      <c r="C8" s="90"/>
      <c r="D8" s="90"/>
      <c r="E8" s="90"/>
      <c r="F8" s="90"/>
    </row>
    <row r="9" spans="1:6" x14ac:dyDescent="0.25">
      <c r="A9" s="9" t="s">
        <v>5</v>
      </c>
      <c r="B9" s="37"/>
      <c r="C9" s="66"/>
      <c r="D9" s="66"/>
      <c r="E9" s="66"/>
      <c r="F9" s="66"/>
    </row>
    <row r="10" spans="1:6" x14ac:dyDescent="0.25">
      <c r="A10" s="10" t="s">
        <v>24</v>
      </c>
      <c r="B10" s="8">
        <v>340</v>
      </c>
      <c r="C10" s="63">
        <v>1030</v>
      </c>
      <c r="D10" s="83">
        <v>10.1</v>
      </c>
      <c r="E10" s="66">
        <f t="shared" ref="E10:E18" si="0">ROUND(F10/B10,0)</f>
        <v>31</v>
      </c>
      <c r="F10" s="63">
        <f t="shared" ref="F10:F18" si="1">ROUND(C10*D10,0)</f>
        <v>10403</v>
      </c>
    </row>
    <row r="11" spans="1:6" x14ac:dyDescent="0.25">
      <c r="A11" s="10" t="s">
        <v>13</v>
      </c>
      <c r="B11" s="8">
        <v>340</v>
      </c>
      <c r="C11" s="63">
        <v>920</v>
      </c>
      <c r="D11" s="83">
        <v>9</v>
      </c>
      <c r="E11" s="66">
        <f t="shared" si="0"/>
        <v>24</v>
      </c>
      <c r="F11" s="63">
        <f t="shared" si="1"/>
        <v>8280</v>
      </c>
    </row>
    <row r="12" spans="1:6" x14ac:dyDescent="0.25">
      <c r="A12" s="10" t="s">
        <v>27</v>
      </c>
      <c r="B12" s="8">
        <v>340</v>
      </c>
      <c r="C12" s="63">
        <v>600</v>
      </c>
      <c r="D12" s="83">
        <v>6.1</v>
      </c>
      <c r="E12" s="66">
        <f t="shared" si="0"/>
        <v>11</v>
      </c>
      <c r="F12" s="63">
        <f t="shared" si="1"/>
        <v>3660</v>
      </c>
    </row>
    <row r="13" spans="1:6" x14ac:dyDescent="0.25">
      <c r="A13" s="10" t="s">
        <v>32</v>
      </c>
      <c r="B13" s="8">
        <v>300</v>
      </c>
      <c r="C13" s="63">
        <v>320</v>
      </c>
      <c r="D13" s="83">
        <v>5.2</v>
      </c>
      <c r="E13" s="66">
        <f t="shared" si="0"/>
        <v>6</v>
      </c>
      <c r="F13" s="63">
        <f t="shared" si="1"/>
        <v>1664</v>
      </c>
    </row>
    <row r="14" spans="1:6" x14ac:dyDescent="0.25">
      <c r="A14" s="10" t="s">
        <v>28</v>
      </c>
      <c r="B14" s="8">
        <v>340</v>
      </c>
      <c r="C14" s="63">
        <v>160</v>
      </c>
      <c r="D14" s="83">
        <v>8</v>
      </c>
      <c r="E14" s="66">
        <f t="shared" si="0"/>
        <v>4</v>
      </c>
      <c r="F14" s="63">
        <f t="shared" si="1"/>
        <v>1280</v>
      </c>
    </row>
    <row r="15" spans="1:6" x14ac:dyDescent="0.25">
      <c r="A15" s="10" t="s">
        <v>74</v>
      </c>
      <c r="B15" s="8">
        <v>340</v>
      </c>
      <c r="C15" s="63">
        <v>570</v>
      </c>
      <c r="D15" s="83">
        <v>12</v>
      </c>
      <c r="E15" s="66">
        <f t="shared" si="0"/>
        <v>20</v>
      </c>
      <c r="F15" s="63">
        <f t="shared" si="1"/>
        <v>6840</v>
      </c>
    </row>
    <row r="16" spans="1:6" x14ac:dyDescent="0.25">
      <c r="A16" s="10" t="s">
        <v>30</v>
      </c>
      <c r="B16" s="8">
        <v>320</v>
      </c>
      <c r="C16" s="63">
        <v>1050</v>
      </c>
      <c r="D16" s="83">
        <v>9</v>
      </c>
      <c r="E16" s="66">
        <f t="shared" si="0"/>
        <v>30</v>
      </c>
      <c r="F16" s="63">
        <f t="shared" si="1"/>
        <v>9450</v>
      </c>
    </row>
    <row r="17" spans="1:10" x14ac:dyDescent="0.25">
      <c r="A17" s="10" t="s">
        <v>31</v>
      </c>
      <c r="B17" s="8">
        <v>270</v>
      </c>
      <c r="C17" s="63">
        <v>290</v>
      </c>
      <c r="D17" s="83">
        <v>7.1</v>
      </c>
      <c r="E17" s="66">
        <f t="shared" si="0"/>
        <v>8</v>
      </c>
      <c r="F17" s="63">
        <f t="shared" si="1"/>
        <v>2059</v>
      </c>
    </row>
    <row r="18" spans="1:10" x14ac:dyDescent="0.25">
      <c r="A18" s="10" t="s">
        <v>75</v>
      </c>
      <c r="B18" s="8">
        <v>340</v>
      </c>
      <c r="C18" s="63">
        <v>300</v>
      </c>
      <c r="D18" s="83">
        <v>12.4</v>
      </c>
      <c r="E18" s="66">
        <f t="shared" si="0"/>
        <v>11</v>
      </c>
      <c r="F18" s="63">
        <f t="shared" si="1"/>
        <v>3720</v>
      </c>
    </row>
    <row r="19" spans="1:10" s="44" customFormat="1" ht="15" customHeight="1" x14ac:dyDescent="0.2">
      <c r="A19" s="56" t="s">
        <v>6</v>
      </c>
      <c r="B19" s="11"/>
      <c r="C19" s="76">
        <f>SUM(C10:C18)</f>
        <v>5240</v>
      </c>
      <c r="D19" s="103">
        <f>F19/C19</f>
        <v>9.0374045801526712</v>
      </c>
      <c r="E19" s="76">
        <f>SUM(E10:E18)</f>
        <v>145</v>
      </c>
      <c r="F19" s="59">
        <f>SUM(F10:F18)</f>
        <v>47356</v>
      </c>
    </row>
    <row r="20" spans="1:10" s="44" customFormat="1" ht="15.75" x14ac:dyDescent="0.25">
      <c r="A20" s="210" t="s">
        <v>7</v>
      </c>
      <c r="B20" s="59"/>
      <c r="C20" s="59"/>
      <c r="D20" s="59"/>
      <c r="E20" s="59"/>
      <c r="F20" s="59"/>
    </row>
    <row r="21" spans="1:10" s="44" customFormat="1" x14ac:dyDescent="0.25">
      <c r="A21" s="15" t="s">
        <v>199</v>
      </c>
      <c r="B21" s="59"/>
      <c r="C21" s="171"/>
      <c r="D21" s="59"/>
      <c r="E21" s="59"/>
      <c r="F21" s="59"/>
    </row>
    <row r="22" spans="1:10" s="44" customFormat="1" x14ac:dyDescent="0.25">
      <c r="A22" s="16" t="s">
        <v>146</v>
      </c>
      <c r="B22" s="59"/>
      <c r="C22" s="93">
        <f>C23+C24+C25+C26</f>
        <v>19356</v>
      </c>
      <c r="D22" s="59"/>
      <c r="E22" s="59"/>
      <c r="F22" s="59"/>
    </row>
    <row r="23" spans="1:10" s="44" customFormat="1" x14ac:dyDescent="0.25">
      <c r="A23" s="16" t="s">
        <v>192</v>
      </c>
      <c r="B23" s="59"/>
      <c r="C23" s="93"/>
      <c r="D23" s="59"/>
      <c r="E23" s="59"/>
      <c r="F23" s="59"/>
    </row>
    <row r="24" spans="1:10" s="44" customFormat="1" ht="30" x14ac:dyDescent="0.25">
      <c r="A24" s="16" t="s">
        <v>227</v>
      </c>
      <c r="B24" s="59"/>
      <c r="C24" s="116"/>
      <c r="D24" s="59"/>
      <c r="E24" s="59"/>
      <c r="F24" s="59"/>
    </row>
    <row r="25" spans="1:10" s="44" customFormat="1" ht="30" x14ac:dyDescent="0.25">
      <c r="A25" s="16" t="s">
        <v>228</v>
      </c>
      <c r="B25" s="59"/>
      <c r="C25" s="63">
        <v>300</v>
      </c>
      <c r="D25" s="59"/>
      <c r="E25" s="59"/>
      <c r="F25" s="59"/>
    </row>
    <row r="26" spans="1:10" s="44" customFormat="1" x14ac:dyDescent="0.25">
      <c r="A26" s="16" t="s">
        <v>229</v>
      </c>
      <c r="B26" s="59"/>
      <c r="C26" s="63">
        <v>19056</v>
      </c>
      <c r="D26" s="59"/>
      <c r="E26" s="59"/>
      <c r="F26" s="59"/>
      <c r="H26" s="167"/>
    </row>
    <row r="27" spans="1:10" s="44" customFormat="1" x14ac:dyDescent="0.25">
      <c r="A27" s="24" t="s">
        <v>144</v>
      </c>
      <c r="B27" s="59"/>
      <c r="C27" s="116">
        <v>98649</v>
      </c>
      <c r="D27" s="59"/>
      <c r="E27" s="59"/>
      <c r="F27" s="59"/>
      <c r="H27" s="167"/>
      <c r="J27" s="167"/>
    </row>
    <row r="28" spans="1:10" s="44" customFormat="1" x14ac:dyDescent="0.25">
      <c r="A28" s="152" t="s">
        <v>191</v>
      </c>
      <c r="B28" s="59"/>
      <c r="C28" s="93">
        <v>130000</v>
      </c>
      <c r="D28" s="59"/>
      <c r="E28" s="59"/>
      <c r="F28" s="59"/>
    </row>
    <row r="29" spans="1:10" s="44" customFormat="1" ht="14.25" x14ac:dyDescent="0.2">
      <c r="A29" s="17" t="s">
        <v>165</v>
      </c>
      <c r="B29" s="59"/>
      <c r="C29" s="78">
        <f>C22+ROUND(C27*3.2,0)</f>
        <v>335033</v>
      </c>
      <c r="D29" s="59"/>
      <c r="E29" s="59"/>
      <c r="F29" s="59"/>
    </row>
    <row r="30" spans="1:10" s="44" customFormat="1" x14ac:dyDescent="0.25">
      <c r="A30" s="15" t="s">
        <v>198</v>
      </c>
      <c r="B30" s="59"/>
      <c r="C30" s="93"/>
      <c r="D30" s="59"/>
      <c r="E30" s="59"/>
      <c r="F30" s="59"/>
    </row>
    <row r="31" spans="1:10" s="44" customFormat="1" x14ac:dyDescent="0.25">
      <c r="A31" s="16" t="s">
        <v>146</v>
      </c>
      <c r="B31" s="59"/>
      <c r="C31" s="93">
        <f>C32+C33+C40+C48+C49+C50+C51+C52</f>
        <v>29754</v>
      </c>
      <c r="D31" s="59"/>
      <c r="E31" s="59"/>
      <c r="F31" s="59"/>
    </row>
    <row r="32" spans="1:10" s="44" customFormat="1" x14ac:dyDescent="0.25">
      <c r="A32" s="16" t="s">
        <v>192</v>
      </c>
      <c r="B32" s="59"/>
      <c r="C32" s="93"/>
      <c r="D32" s="59"/>
      <c r="E32" s="59"/>
      <c r="F32" s="59"/>
    </row>
    <row r="33" spans="1:6" s="44" customFormat="1" ht="30" x14ac:dyDescent="0.25">
      <c r="A33" s="16" t="s">
        <v>193</v>
      </c>
      <c r="B33" s="59"/>
      <c r="C33" s="110">
        <f>C34+C35+C36+C38</f>
        <v>8968</v>
      </c>
      <c r="D33" s="59"/>
      <c r="E33" s="59"/>
      <c r="F33" s="59"/>
    </row>
    <row r="34" spans="1:6" s="44" customFormat="1" ht="30" x14ac:dyDescent="0.25">
      <c r="A34" s="16" t="s">
        <v>194</v>
      </c>
      <c r="B34" s="59"/>
      <c r="C34" s="110">
        <v>5485</v>
      </c>
      <c r="D34" s="59"/>
      <c r="E34" s="59"/>
      <c r="F34" s="59"/>
    </row>
    <row r="35" spans="1:6" s="44" customFormat="1" ht="30" x14ac:dyDescent="0.25">
      <c r="A35" s="16" t="s">
        <v>195</v>
      </c>
      <c r="B35" s="59"/>
      <c r="C35" s="110">
        <v>1646</v>
      </c>
      <c r="D35" s="59"/>
      <c r="E35" s="59"/>
      <c r="F35" s="59"/>
    </row>
    <row r="36" spans="1:6" s="44" customFormat="1" ht="45" x14ac:dyDescent="0.25">
      <c r="A36" s="16" t="s">
        <v>262</v>
      </c>
      <c r="B36" s="59"/>
      <c r="C36" s="110">
        <v>1125</v>
      </c>
      <c r="D36" s="59"/>
      <c r="E36" s="59"/>
      <c r="F36" s="59"/>
    </row>
    <row r="37" spans="1:6" s="44" customFormat="1" x14ac:dyDescent="0.25">
      <c r="A37" s="197" t="s">
        <v>263</v>
      </c>
      <c r="B37" s="59"/>
      <c r="C37" s="110">
        <v>125</v>
      </c>
      <c r="D37" s="59"/>
      <c r="E37" s="59"/>
      <c r="F37" s="59"/>
    </row>
    <row r="38" spans="1:6" s="44" customFormat="1" ht="30" x14ac:dyDescent="0.25">
      <c r="A38" s="16" t="s">
        <v>264</v>
      </c>
      <c r="B38" s="59"/>
      <c r="C38" s="110">
        <v>712</v>
      </c>
      <c r="D38" s="59"/>
      <c r="E38" s="59"/>
      <c r="F38" s="59"/>
    </row>
    <row r="39" spans="1:6" s="44" customFormat="1" x14ac:dyDescent="0.25">
      <c r="A39" s="197" t="s">
        <v>263</v>
      </c>
      <c r="B39" s="59"/>
      <c r="C39" s="110">
        <v>80</v>
      </c>
      <c r="D39" s="59"/>
      <c r="E39" s="59"/>
      <c r="F39" s="59"/>
    </row>
    <row r="40" spans="1:6" s="44" customFormat="1" ht="30" x14ac:dyDescent="0.25">
      <c r="A40" s="16" t="s">
        <v>230</v>
      </c>
      <c r="B40" s="59"/>
      <c r="C40" s="110">
        <f>C41+C42+C44+C46</f>
        <v>20786</v>
      </c>
      <c r="D40" s="59"/>
      <c r="E40" s="59"/>
      <c r="F40" s="59"/>
    </row>
    <row r="41" spans="1:6" s="44" customFormat="1" ht="30" x14ac:dyDescent="0.25">
      <c r="A41" s="16" t="s">
        <v>231</v>
      </c>
      <c r="B41" s="59"/>
      <c r="C41" s="93">
        <v>600</v>
      </c>
      <c r="D41" s="59"/>
      <c r="E41" s="59"/>
      <c r="F41" s="59"/>
    </row>
    <row r="42" spans="1:6" s="44" customFormat="1" ht="45" x14ac:dyDescent="0.25">
      <c r="A42" s="16" t="s">
        <v>265</v>
      </c>
      <c r="B42" s="59"/>
      <c r="C42" s="110">
        <v>14580</v>
      </c>
      <c r="D42" s="59"/>
      <c r="E42" s="59"/>
      <c r="F42" s="59"/>
    </row>
    <row r="43" spans="1:6" s="44" customFormat="1" x14ac:dyDescent="0.25">
      <c r="A43" s="197" t="s">
        <v>263</v>
      </c>
      <c r="B43" s="59"/>
      <c r="C43" s="110">
        <v>6300</v>
      </c>
      <c r="D43" s="59"/>
      <c r="E43" s="59"/>
      <c r="F43" s="59"/>
    </row>
    <row r="44" spans="1:6" s="44" customFormat="1" ht="45" x14ac:dyDescent="0.25">
      <c r="A44" s="16" t="s">
        <v>266</v>
      </c>
      <c r="B44" s="59"/>
      <c r="C44" s="110">
        <v>5606</v>
      </c>
      <c r="D44" s="59"/>
      <c r="E44" s="59"/>
      <c r="F44" s="59"/>
    </row>
    <row r="45" spans="1:6" s="44" customFormat="1" x14ac:dyDescent="0.25">
      <c r="A45" s="197" t="s">
        <v>263</v>
      </c>
      <c r="B45" s="59"/>
      <c r="C45" s="110">
        <v>5374</v>
      </c>
      <c r="D45" s="59"/>
      <c r="E45" s="59"/>
      <c r="F45" s="59"/>
    </row>
    <row r="46" spans="1:6" s="44" customFormat="1" ht="30" x14ac:dyDescent="0.25">
      <c r="A46" s="16" t="s">
        <v>267</v>
      </c>
      <c r="B46" s="59"/>
      <c r="C46" s="110"/>
      <c r="D46" s="59"/>
      <c r="E46" s="59"/>
      <c r="F46" s="59"/>
    </row>
    <row r="47" spans="1:6" s="44" customFormat="1" x14ac:dyDescent="0.25">
      <c r="A47" s="197" t="s">
        <v>263</v>
      </c>
      <c r="B47" s="59"/>
      <c r="C47" s="110"/>
      <c r="D47" s="59"/>
      <c r="E47" s="59"/>
      <c r="F47" s="59"/>
    </row>
    <row r="48" spans="1:6" s="44" customFormat="1" ht="30" x14ac:dyDescent="0.25">
      <c r="A48" s="16" t="s">
        <v>233</v>
      </c>
      <c r="B48" s="59"/>
      <c r="C48" s="110"/>
      <c r="D48" s="59"/>
      <c r="E48" s="59"/>
      <c r="F48" s="59"/>
    </row>
    <row r="49" spans="1:200" s="44" customFormat="1" ht="30" x14ac:dyDescent="0.25">
      <c r="A49" s="16" t="s">
        <v>234</v>
      </c>
      <c r="B49" s="59"/>
      <c r="C49" s="110"/>
      <c r="D49" s="59"/>
      <c r="E49" s="59"/>
      <c r="F49" s="59"/>
    </row>
    <row r="50" spans="1:200" s="44" customFormat="1" ht="30" x14ac:dyDescent="0.25">
      <c r="A50" s="16" t="s">
        <v>235</v>
      </c>
      <c r="B50" s="59"/>
      <c r="C50" s="110"/>
      <c r="D50" s="59"/>
      <c r="E50" s="59"/>
      <c r="F50" s="59"/>
    </row>
    <row r="51" spans="1:200" s="44" customFormat="1" x14ac:dyDescent="0.25">
      <c r="A51" s="16" t="s">
        <v>236</v>
      </c>
      <c r="B51" s="59"/>
      <c r="C51" s="93"/>
      <c r="D51" s="59"/>
      <c r="E51" s="59"/>
      <c r="F51" s="59"/>
    </row>
    <row r="52" spans="1:200" s="44" customFormat="1" x14ac:dyDescent="0.25">
      <c r="A52" s="16" t="s">
        <v>271</v>
      </c>
      <c r="B52" s="59"/>
      <c r="C52" s="93"/>
      <c r="D52" s="59"/>
      <c r="E52" s="59"/>
      <c r="F52" s="59"/>
    </row>
    <row r="53" spans="1:200" s="44" customFormat="1" x14ac:dyDescent="0.25">
      <c r="A53" s="152" t="s">
        <v>282</v>
      </c>
      <c r="B53" s="59"/>
      <c r="C53" s="93"/>
      <c r="D53" s="59"/>
      <c r="E53" s="59"/>
      <c r="F53" s="59"/>
    </row>
    <row r="54" spans="1:200" s="44" customFormat="1" x14ac:dyDescent="0.25">
      <c r="A54" s="24" t="s">
        <v>144</v>
      </c>
      <c r="B54" s="59"/>
      <c r="C54" s="93"/>
      <c r="D54" s="59"/>
      <c r="E54" s="59"/>
      <c r="F54" s="59"/>
    </row>
    <row r="55" spans="1:200" s="44" customFormat="1" x14ac:dyDescent="0.25">
      <c r="A55" s="152" t="s">
        <v>191</v>
      </c>
      <c r="B55" s="59"/>
      <c r="C55" s="93"/>
      <c r="D55" s="59"/>
      <c r="E55" s="59"/>
      <c r="F55" s="59"/>
    </row>
    <row r="56" spans="1:200" s="44" customFormat="1" ht="30" x14ac:dyDescent="0.25">
      <c r="A56" s="24" t="s">
        <v>145</v>
      </c>
      <c r="B56" s="59"/>
      <c r="C56" s="93">
        <v>24500</v>
      </c>
      <c r="D56" s="59"/>
      <c r="E56" s="59"/>
      <c r="F56" s="59"/>
    </row>
    <row r="57" spans="1:200" s="44" customFormat="1" x14ac:dyDescent="0.25">
      <c r="A57" s="24" t="s">
        <v>208</v>
      </c>
      <c r="B57" s="59"/>
      <c r="C57" s="93">
        <v>2200</v>
      </c>
      <c r="D57" s="59"/>
      <c r="E57" s="59"/>
      <c r="F57" s="59"/>
    </row>
    <row r="58" spans="1:200" s="44" customFormat="1" x14ac:dyDescent="0.25">
      <c r="A58" s="24" t="s">
        <v>268</v>
      </c>
      <c r="B58" s="59"/>
      <c r="C58" s="93"/>
      <c r="D58" s="59"/>
      <c r="E58" s="59"/>
      <c r="F58" s="59"/>
    </row>
    <row r="59" spans="1:200" s="44" customFormat="1" x14ac:dyDescent="0.25">
      <c r="A59" s="14" t="s">
        <v>197</v>
      </c>
      <c r="B59" s="6"/>
      <c r="C59" s="78">
        <f>C31+ROUND(C54*3.2,0)+C56</f>
        <v>54254</v>
      </c>
      <c r="D59" s="63"/>
      <c r="E59" s="63"/>
      <c r="F59" s="63"/>
    </row>
    <row r="60" spans="1:200" s="44" customFormat="1" ht="18" customHeight="1" x14ac:dyDescent="0.25">
      <c r="A60" s="17" t="s">
        <v>196</v>
      </c>
      <c r="B60" s="63"/>
      <c r="C60" s="78">
        <f>C29+C59</f>
        <v>389287</v>
      </c>
      <c r="D60" s="63"/>
      <c r="E60" s="63"/>
      <c r="F60" s="63"/>
    </row>
    <row r="61" spans="1:200" s="3" customFormat="1" x14ac:dyDescent="0.25">
      <c r="A61" s="142" t="s">
        <v>147</v>
      </c>
      <c r="B61" s="8"/>
      <c r="C61" s="43"/>
      <c r="D61" s="63"/>
      <c r="E61" s="63"/>
      <c r="F61" s="63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  <c r="CV61" s="2"/>
      <c r="CW61" s="2"/>
      <c r="CX61" s="2"/>
      <c r="CY61" s="2"/>
      <c r="CZ61" s="2"/>
      <c r="DA61" s="2"/>
      <c r="DB61" s="2"/>
      <c r="DC61" s="2"/>
      <c r="DD61" s="2"/>
      <c r="DE61" s="2"/>
      <c r="DF61" s="2"/>
      <c r="DG61" s="2"/>
      <c r="DH61" s="2"/>
      <c r="DI61" s="2"/>
      <c r="DJ61" s="2"/>
      <c r="DK61" s="2"/>
      <c r="DL61" s="2"/>
      <c r="DM61" s="2"/>
      <c r="DN61" s="2"/>
      <c r="DO61" s="2"/>
      <c r="DP61" s="2"/>
      <c r="DQ61" s="2"/>
      <c r="DR61" s="2"/>
      <c r="DS61" s="2"/>
      <c r="DT61" s="2"/>
      <c r="DU61" s="2"/>
      <c r="DV61" s="2"/>
      <c r="DW61" s="2"/>
      <c r="DX61" s="2"/>
      <c r="DY61" s="2"/>
      <c r="DZ61" s="2"/>
      <c r="EA61" s="2"/>
      <c r="EB61" s="2"/>
      <c r="EC61" s="2"/>
      <c r="ED61" s="2"/>
      <c r="EE61" s="2"/>
      <c r="EF61" s="2"/>
      <c r="EG61" s="2"/>
      <c r="EH61" s="2"/>
      <c r="EI61" s="2"/>
      <c r="EJ61" s="2"/>
      <c r="EK61" s="2"/>
      <c r="EL61" s="2"/>
      <c r="EM61" s="2"/>
      <c r="EN61" s="2"/>
      <c r="EO61" s="2"/>
      <c r="EP61" s="2"/>
      <c r="EQ61" s="2"/>
      <c r="ER61" s="2"/>
      <c r="ES61" s="2"/>
      <c r="ET61" s="2"/>
      <c r="EU61" s="2"/>
      <c r="EV61" s="2"/>
      <c r="EW61" s="2"/>
      <c r="EX61" s="2"/>
      <c r="EY61" s="2"/>
      <c r="EZ61" s="2"/>
      <c r="FA61" s="2"/>
      <c r="FB61" s="2"/>
      <c r="FC61" s="2"/>
      <c r="FD61" s="2"/>
      <c r="FE61" s="2"/>
      <c r="FF61" s="2"/>
      <c r="FG61" s="2"/>
      <c r="FH61" s="2"/>
      <c r="FI61" s="2"/>
      <c r="FJ61" s="2"/>
      <c r="FK61" s="2"/>
      <c r="FL61" s="2"/>
      <c r="FM61" s="2"/>
      <c r="FN61" s="2"/>
      <c r="FO61" s="2"/>
      <c r="FP61" s="2"/>
      <c r="FQ61" s="2"/>
      <c r="FR61" s="2"/>
      <c r="FS61" s="2"/>
      <c r="FT61" s="2"/>
      <c r="FU61" s="2"/>
      <c r="FV61" s="2"/>
      <c r="FW61" s="2"/>
      <c r="FX61" s="2"/>
      <c r="FY61" s="2"/>
      <c r="FZ61" s="2"/>
      <c r="GA61" s="2"/>
      <c r="GB61" s="2"/>
      <c r="GC61" s="2"/>
      <c r="GD61" s="2"/>
      <c r="GE61" s="2"/>
      <c r="GF61" s="2"/>
      <c r="GG61" s="2"/>
      <c r="GH61" s="2"/>
      <c r="GI61" s="2"/>
      <c r="GJ61" s="2"/>
      <c r="GK61" s="2"/>
      <c r="GL61" s="2"/>
      <c r="GM61" s="2"/>
      <c r="GN61" s="2"/>
      <c r="GO61" s="2"/>
      <c r="GP61" s="2"/>
      <c r="GQ61" s="2"/>
      <c r="GR61" s="2"/>
    </row>
    <row r="62" spans="1:200" s="3" customFormat="1" x14ac:dyDescent="0.25">
      <c r="A62" s="10" t="s">
        <v>21</v>
      </c>
      <c r="B62" s="8"/>
      <c r="C62" s="25">
        <f>1000-635</f>
        <v>365</v>
      </c>
      <c r="D62" s="63"/>
      <c r="E62" s="63"/>
      <c r="F62" s="63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  <c r="CV62" s="2"/>
      <c r="CW62" s="2"/>
      <c r="CX62" s="2"/>
      <c r="CY62" s="2"/>
      <c r="CZ62" s="2"/>
      <c r="DA62" s="2"/>
      <c r="DB62" s="2"/>
      <c r="DC62" s="2"/>
      <c r="DD62" s="2"/>
      <c r="DE62" s="2"/>
      <c r="DF62" s="2"/>
      <c r="DG62" s="2"/>
      <c r="DH62" s="2"/>
      <c r="DI62" s="2"/>
      <c r="DJ62" s="2"/>
      <c r="DK62" s="2"/>
      <c r="DL62" s="2"/>
      <c r="DM62" s="2"/>
      <c r="DN62" s="2"/>
      <c r="DO62" s="2"/>
      <c r="DP62" s="2"/>
      <c r="DQ62" s="2"/>
      <c r="DR62" s="2"/>
      <c r="DS62" s="2"/>
      <c r="DT62" s="2"/>
      <c r="DU62" s="2"/>
      <c r="DV62" s="2"/>
      <c r="DW62" s="2"/>
      <c r="DX62" s="2"/>
      <c r="DY62" s="2"/>
      <c r="DZ62" s="2"/>
      <c r="EA62" s="2"/>
      <c r="EB62" s="2"/>
      <c r="EC62" s="2"/>
      <c r="ED62" s="2"/>
      <c r="EE62" s="2"/>
      <c r="EF62" s="2"/>
      <c r="EG62" s="2"/>
      <c r="EH62" s="2"/>
      <c r="EI62" s="2"/>
      <c r="EJ62" s="2"/>
      <c r="EK62" s="2"/>
      <c r="EL62" s="2"/>
      <c r="EM62" s="2"/>
      <c r="EN62" s="2"/>
      <c r="EO62" s="2"/>
      <c r="EP62" s="2"/>
      <c r="EQ62" s="2"/>
      <c r="ER62" s="2"/>
      <c r="ES62" s="2"/>
      <c r="ET62" s="2"/>
      <c r="EU62" s="2"/>
      <c r="EV62" s="2"/>
      <c r="EW62" s="2"/>
      <c r="EX62" s="2"/>
      <c r="EY62" s="2"/>
      <c r="EZ62" s="2"/>
      <c r="FA62" s="2"/>
      <c r="FB62" s="2"/>
      <c r="FC62" s="2"/>
      <c r="FD62" s="2"/>
      <c r="FE62" s="2"/>
      <c r="FF62" s="2"/>
      <c r="FG62" s="2"/>
      <c r="FH62" s="2"/>
      <c r="FI62" s="2"/>
      <c r="FJ62" s="2"/>
      <c r="FK62" s="2"/>
      <c r="FL62" s="2"/>
      <c r="FM62" s="2"/>
      <c r="FN62" s="2"/>
      <c r="FO62" s="2"/>
      <c r="FP62" s="2"/>
      <c r="FQ62" s="2"/>
      <c r="FR62" s="2"/>
      <c r="FS62" s="2"/>
      <c r="FT62" s="2"/>
      <c r="FU62" s="2"/>
      <c r="FV62" s="2"/>
      <c r="FW62" s="2"/>
      <c r="FX62" s="2"/>
      <c r="FY62" s="2"/>
      <c r="FZ62" s="2"/>
      <c r="GA62" s="2"/>
      <c r="GB62" s="2"/>
      <c r="GC62" s="2"/>
      <c r="GD62" s="2"/>
      <c r="GE62" s="2"/>
      <c r="GF62" s="2"/>
      <c r="GG62" s="2"/>
      <c r="GH62" s="2"/>
      <c r="GI62" s="2"/>
      <c r="GJ62" s="2"/>
      <c r="GK62" s="2"/>
      <c r="GL62" s="2"/>
      <c r="GM62" s="2"/>
      <c r="GN62" s="2"/>
      <c r="GO62" s="2"/>
      <c r="GP62" s="2"/>
      <c r="GQ62" s="2"/>
      <c r="GR62" s="2"/>
    </row>
    <row r="63" spans="1:200" s="3" customFormat="1" ht="30" x14ac:dyDescent="0.25">
      <c r="A63" s="26" t="s">
        <v>213</v>
      </c>
      <c r="B63" s="8"/>
      <c r="C63" s="25">
        <v>200</v>
      </c>
      <c r="D63" s="63"/>
      <c r="E63" s="63"/>
      <c r="F63" s="63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  <c r="CV63" s="2"/>
      <c r="CW63" s="2"/>
      <c r="CX63" s="2"/>
      <c r="CY63" s="2"/>
      <c r="CZ63" s="2"/>
      <c r="DA63" s="2"/>
      <c r="DB63" s="2"/>
      <c r="DC63" s="2"/>
      <c r="DD63" s="2"/>
      <c r="DE63" s="2"/>
      <c r="DF63" s="2"/>
      <c r="DG63" s="2"/>
      <c r="DH63" s="2"/>
      <c r="DI63" s="2"/>
      <c r="DJ63" s="2"/>
      <c r="DK63" s="2"/>
      <c r="DL63" s="2"/>
      <c r="DM63" s="2"/>
      <c r="DN63" s="2"/>
      <c r="DO63" s="2"/>
      <c r="DP63" s="2"/>
      <c r="DQ63" s="2"/>
      <c r="DR63" s="2"/>
      <c r="DS63" s="2"/>
      <c r="DT63" s="2"/>
      <c r="DU63" s="2"/>
      <c r="DV63" s="2"/>
      <c r="DW63" s="2"/>
      <c r="DX63" s="2"/>
      <c r="DY63" s="2"/>
      <c r="DZ63" s="2"/>
      <c r="EA63" s="2"/>
      <c r="EB63" s="2"/>
      <c r="EC63" s="2"/>
      <c r="ED63" s="2"/>
      <c r="EE63" s="2"/>
      <c r="EF63" s="2"/>
      <c r="EG63" s="2"/>
      <c r="EH63" s="2"/>
      <c r="EI63" s="2"/>
      <c r="EJ63" s="2"/>
      <c r="EK63" s="2"/>
      <c r="EL63" s="2"/>
      <c r="EM63" s="2"/>
      <c r="EN63" s="2"/>
      <c r="EO63" s="2"/>
      <c r="EP63" s="2"/>
      <c r="EQ63" s="2"/>
      <c r="ER63" s="2"/>
      <c r="ES63" s="2"/>
      <c r="ET63" s="2"/>
      <c r="EU63" s="2"/>
      <c r="EV63" s="2"/>
      <c r="EW63" s="2"/>
      <c r="EX63" s="2"/>
      <c r="EY63" s="2"/>
      <c r="EZ63" s="2"/>
      <c r="FA63" s="2"/>
      <c r="FB63" s="2"/>
      <c r="FC63" s="2"/>
      <c r="FD63" s="2"/>
      <c r="FE63" s="2"/>
      <c r="FF63" s="2"/>
      <c r="FG63" s="2"/>
      <c r="FH63" s="2"/>
      <c r="FI63" s="2"/>
      <c r="FJ63" s="2"/>
      <c r="FK63" s="2"/>
      <c r="FL63" s="2"/>
      <c r="FM63" s="2"/>
      <c r="FN63" s="2"/>
      <c r="FO63" s="2"/>
      <c r="FP63" s="2"/>
      <c r="FQ63" s="2"/>
      <c r="FR63" s="2"/>
      <c r="FS63" s="2"/>
      <c r="FT63" s="2"/>
      <c r="FU63" s="2"/>
      <c r="FV63" s="2"/>
      <c r="FW63" s="2"/>
      <c r="FX63" s="2"/>
      <c r="FY63" s="2"/>
      <c r="FZ63" s="2"/>
      <c r="GA63" s="2"/>
      <c r="GB63" s="2"/>
      <c r="GC63" s="2"/>
      <c r="GD63" s="2"/>
      <c r="GE63" s="2"/>
      <c r="GF63" s="2"/>
      <c r="GG63" s="2"/>
      <c r="GH63" s="2"/>
      <c r="GI63" s="2"/>
      <c r="GJ63" s="2"/>
      <c r="GK63" s="2"/>
      <c r="GL63" s="2"/>
      <c r="GM63" s="2"/>
      <c r="GN63" s="2"/>
      <c r="GO63" s="2"/>
      <c r="GP63" s="2"/>
      <c r="GQ63" s="2"/>
      <c r="GR63" s="2"/>
    </row>
    <row r="64" spans="1:200" s="44" customFormat="1" ht="15.75" x14ac:dyDescent="0.25">
      <c r="A64" s="126" t="s">
        <v>8</v>
      </c>
      <c r="B64" s="11"/>
      <c r="C64" s="63"/>
      <c r="D64" s="66"/>
      <c r="E64" s="66"/>
      <c r="F64" s="63"/>
    </row>
    <row r="65" spans="1:190" s="44" customFormat="1" x14ac:dyDescent="0.25">
      <c r="A65" s="20" t="s">
        <v>172</v>
      </c>
      <c r="B65" s="11"/>
      <c r="C65" s="63"/>
      <c r="D65" s="66"/>
      <c r="E65" s="66"/>
      <c r="F65" s="63"/>
    </row>
    <row r="66" spans="1:190" s="44" customFormat="1" x14ac:dyDescent="0.25">
      <c r="A66" s="52" t="s">
        <v>13</v>
      </c>
      <c r="B66" s="11">
        <v>300</v>
      </c>
      <c r="C66" s="63">
        <v>20</v>
      </c>
      <c r="D66" s="83">
        <v>9</v>
      </c>
      <c r="E66" s="66">
        <f t="shared" ref="E66" si="2">ROUND(F66/B66,0)</f>
        <v>1</v>
      </c>
      <c r="F66" s="63">
        <f>C66*D66</f>
        <v>180</v>
      </c>
    </row>
    <row r="67" spans="1:190" s="44" customFormat="1" x14ac:dyDescent="0.25">
      <c r="A67" s="72" t="s">
        <v>10</v>
      </c>
      <c r="B67" s="11">
        <f>B66</f>
        <v>300</v>
      </c>
      <c r="C67" s="11">
        <f t="shared" ref="C67:F67" si="3">C66</f>
        <v>20</v>
      </c>
      <c r="D67" s="103">
        <f t="shared" si="3"/>
        <v>9</v>
      </c>
      <c r="E67" s="11">
        <f t="shared" si="3"/>
        <v>1</v>
      </c>
      <c r="F67" s="11">
        <f t="shared" si="3"/>
        <v>180</v>
      </c>
    </row>
    <row r="68" spans="1:190" s="44" customFormat="1" x14ac:dyDescent="0.25">
      <c r="A68" s="20" t="s">
        <v>23</v>
      </c>
      <c r="B68" s="11"/>
      <c r="C68" s="63"/>
      <c r="D68" s="66"/>
      <c r="E68" s="66"/>
      <c r="F68" s="63"/>
    </row>
    <row r="69" spans="1:190" s="44" customFormat="1" x14ac:dyDescent="0.25">
      <c r="A69" s="52" t="s">
        <v>173</v>
      </c>
      <c r="B69" s="8">
        <v>240</v>
      </c>
      <c r="C69" s="63">
        <v>2026</v>
      </c>
      <c r="D69" s="83">
        <v>8</v>
      </c>
      <c r="E69" s="66">
        <f>ROUND(F69/B69,0)</f>
        <v>68</v>
      </c>
      <c r="F69" s="63">
        <f>ROUND(C69*D69,0)</f>
        <v>16208</v>
      </c>
    </row>
    <row r="70" spans="1:190" s="44" customFormat="1" x14ac:dyDescent="0.25">
      <c r="A70" s="52" t="s">
        <v>13</v>
      </c>
      <c r="B70" s="8">
        <v>240</v>
      </c>
      <c r="C70" s="63">
        <f>120-20</f>
        <v>100</v>
      </c>
      <c r="D70" s="83">
        <v>8</v>
      </c>
      <c r="E70" s="66">
        <f>ROUND(F70/B70,0)</f>
        <v>3</v>
      </c>
      <c r="F70" s="63">
        <f>ROUND(C70*D70,0)</f>
        <v>800</v>
      </c>
    </row>
    <row r="71" spans="1:190" s="44" customFormat="1" x14ac:dyDescent="0.25">
      <c r="A71" s="72" t="s">
        <v>174</v>
      </c>
      <c r="B71" s="11"/>
      <c r="C71" s="112">
        <f>C69+C70</f>
        <v>2126</v>
      </c>
      <c r="D71" s="104">
        <f>F71/C71</f>
        <v>8</v>
      </c>
      <c r="E71" s="112">
        <f>E69+E70</f>
        <v>71</v>
      </c>
      <c r="F71" s="112">
        <f>F69+F70</f>
        <v>17008</v>
      </c>
    </row>
    <row r="72" spans="1:190" ht="17.25" customHeight="1" x14ac:dyDescent="0.25">
      <c r="A72" s="316" t="s">
        <v>141</v>
      </c>
      <c r="B72" s="57"/>
      <c r="C72" s="59">
        <f>C67+C71</f>
        <v>2146</v>
      </c>
      <c r="D72" s="103">
        <f>F72/C72</f>
        <v>8.0093196644920788</v>
      </c>
      <c r="E72" s="59">
        <f>E67+E71</f>
        <v>72</v>
      </c>
      <c r="F72" s="59">
        <f>F67+F71</f>
        <v>17188</v>
      </c>
    </row>
    <row r="73" spans="1:190" ht="18.75" customHeight="1" x14ac:dyDescent="0.25">
      <c r="A73" s="129" t="s">
        <v>116</v>
      </c>
      <c r="B73" s="37"/>
      <c r="C73" s="187">
        <f>C74+C76</f>
        <v>12310</v>
      </c>
      <c r="D73" s="29"/>
      <c r="E73" s="37"/>
      <c r="F73" s="37"/>
    </row>
    <row r="74" spans="1:190" x14ac:dyDescent="0.25">
      <c r="A74" s="186" t="s">
        <v>237</v>
      </c>
      <c r="B74" s="176"/>
      <c r="C74" s="66">
        <f>C75</f>
        <v>12300</v>
      </c>
      <c r="D74" s="10"/>
      <c r="E74" s="185"/>
      <c r="F74" s="176"/>
    </row>
    <row r="75" spans="1:190" x14ac:dyDescent="0.25">
      <c r="A75" s="177" t="s">
        <v>238</v>
      </c>
      <c r="B75" s="176"/>
      <c r="C75" s="178">
        <v>12300</v>
      </c>
      <c r="D75" s="176"/>
      <c r="E75" s="176"/>
      <c r="F75" s="176"/>
    </row>
    <row r="76" spans="1:190" x14ac:dyDescent="0.25">
      <c r="A76" s="147" t="s">
        <v>239</v>
      </c>
      <c r="B76" s="176"/>
      <c r="C76" s="178">
        <f>C77+C78</f>
        <v>10</v>
      </c>
      <c r="D76" s="176"/>
      <c r="E76" s="176"/>
      <c r="F76" s="176"/>
    </row>
    <row r="77" spans="1:190" ht="30" x14ac:dyDescent="0.25">
      <c r="A77" s="177" t="s">
        <v>240</v>
      </c>
      <c r="B77" s="176"/>
      <c r="C77" s="178">
        <v>10</v>
      </c>
      <c r="D77" s="176"/>
      <c r="E77" s="176"/>
      <c r="F77" s="176"/>
    </row>
    <row r="78" spans="1:190" ht="15.75" thickBot="1" x14ac:dyDescent="0.3">
      <c r="A78" s="179" t="s">
        <v>241</v>
      </c>
      <c r="B78" s="180"/>
      <c r="C78" s="180"/>
      <c r="D78" s="180"/>
      <c r="E78" s="180"/>
      <c r="F78" s="180"/>
    </row>
    <row r="79" spans="1:190" s="58" customFormat="1" ht="15.75" thickBot="1" x14ac:dyDescent="0.3">
      <c r="A79" s="87" t="s">
        <v>11</v>
      </c>
      <c r="B79" s="88"/>
      <c r="C79" s="121"/>
      <c r="D79" s="122"/>
      <c r="E79" s="122"/>
      <c r="F79" s="119"/>
      <c r="G79" s="86"/>
      <c r="H79" s="44"/>
      <c r="I79" s="44"/>
      <c r="J79" s="86"/>
      <c r="K79" s="44"/>
      <c r="L79" s="44"/>
      <c r="M79" s="86"/>
      <c r="N79" s="44"/>
      <c r="O79" s="44"/>
      <c r="P79" s="86"/>
      <c r="Q79" s="44"/>
      <c r="R79" s="44"/>
      <c r="S79" s="86"/>
      <c r="T79" s="44"/>
      <c r="U79" s="44"/>
      <c r="V79" s="86"/>
      <c r="W79" s="44"/>
      <c r="X79" s="44"/>
      <c r="Y79" s="86"/>
      <c r="Z79" s="44"/>
      <c r="AA79" s="44"/>
      <c r="AB79" s="86"/>
      <c r="AC79" s="44"/>
      <c r="AD79" s="44"/>
      <c r="AE79" s="86"/>
      <c r="AF79" s="44"/>
      <c r="AG79" s="44"/>
      <c r="AH79" s="86"/>
      <c r="AI79" s="44"/>
      <c r="AJ79" s="44"/>
      <c r="AK79" s="86"/>
      <c r="AL79" s="44"/>
      <c r="AM79" s="44"/>
      <c r="AN79" s="86"/>
      <c r="AO79" s="44"/>
      <c r="AP79" s="44"/>
      <c r="AQ79" s="86"/>
      <c r="AR79" s="44"/>
      <c r="AS79" s="44"/>
      <c r="AT79" s="86"/>
      <c r="AU79" s="44"/>
      <c r="AV79" s="44"/>
      <c r="AW79" s="86"/>
      <c r="AX79" s="44"/>
      <c r="AY79" s="44"/>
      <c r="AZ79" s="86"/>
      <c r="BA79" s="44"/>
      <c r="BB79" s="44"/>
      <c r="BC79" s="86"/>
      <c r="BD79" s="44"/>
      <c r="BE79" s="44"/>
      <c r="BF79" s="86"/>
      <c r="BG79" s="44"/>
      <c r="BH79" s="44"/>
      <c r="BI79" s="86"/>
      <c r="BJ79" s="44"/>
      <c r="BK79" s="44"/>
      <c r="BL79" s="86"/>
      <c r="BM79" s="44"/>
      <c r="BN79" s="44"/>
      <c r="BO79" s="86"/>
      <c r="BP79" s="44"/>
      <c r="BQ79" s="44"/>
      <c r="BR79" s="86"/>
      <c r="BS79" s="44"/>
      <c r="BT79" s="44"/>
      <c r="BU79" s="86"/>
      <c r="BV79" s="44"/>
      <c r="BW79" s="44"/>
      <c r="BX79" s="86"/>
      <c r="BY79" s="44"/>
      <c r="BZ79" s="44"/>
      <c r="CA79" s="86"/>
      <c r="CB79" s="44"/>
      <c r="CC79" s="44"/>
      <c r="CD79" s="86"/>
      <c r="CE79" s="44"/>
      <c r="CF79" s="44"/>
      <c r="CG79" s="86"/>
      <c r="CH79" s="44"/>
      <c r="CI79" s="44"/>
      <c r="CJ79" s="86"/>
      <c r="CK79" s="44"/>
      <c r="CL79" s="44"/>
      <c r="CM79" s="86"/>
      <c r="CN79" s="44"/>
      <c r="CO79" s="44"/>
      <c r="CP79" s="86"/>
      <c r="CQ79" s="44"/>
      <c r="CR79" s="44"/>
      <c r="CS79" s="86"/>
      <c r="CT79" s="44"/>
      <c r="CU79" s="44"/>
      <c r="CV79" s="86"/>
      <c r="CW79" s="44"/>
      <c r="CX79" s="44"/>
      <c r="CY79" s="86"/>
      <c r="CZ79" s="44"/>
      <c r="DA79" s="44"/>
      <c r="DB79" s="86"/>
      <c r="DC79" s="44"/>
      <c r="DD79" s="44"/>
      <c r="DE79" s="86"/>
      <c r="DF79" s="44"/>
      <c r="DG79" s="44"/>
      <c r="DH79" s="86"/>
      <c r="DI79" s="44"/>
      <c r="DJ79" s="44"/>
      <c r="DK79" s="86"/>
      <c r="DL79" s="44"/>
      <c r="DM79" s="44"/>
      <c r="DN79" s="86"/>
      <c r="DO79" s="44"/>
      <c r="DP79" s="44"/>
      <c r="DQ79" s="86"/>
      <c r="DR79" s="44"/>
      <c r="DS79" s="44"/>
      <c r="DT79" s="86"/>
      <c r="DU79" s="44"/>
      <c r="DV79" s="44"/>
      <c r="DW79" s="86"/>
      <c r="DX79" s="44"/>
      <c r="DY79" s="44"/>
      <c r="DZ79" s="86"/>
      <c r="EA79" s="44"/>
      <c r="EB79" s="44"/>
      <c r="EC79" s="86"/>
      <c r="ED79" s="44"/>
      <c r="EE79" s="44"/>
      <c r="EF79" s="86"/>
      <c r="EG79" s="44"/>
      <c r="EH79" s="44"/>
      <c r="EI79" s="86"/>
      <c r="EJ79" s="44"/>
      <c r="EK79" s="44"/>
      <c r="EL79" s="86"/>
      <c r="EM79" s="44"/>
      <c r="EN79" s="44"/>
      <c r="EO79" s="86"/>
      <c r="EP79" s="44"/>
      <c r="EQ79" s="44"/>
      <c r="ER79" s="86"/>
      <c r="ES79" s="44"/>
      <c r="ET79" s="44"/>
      <c r="EU79" s="86"/>
      <c r="EV79" s="44"/>
      <c r="EW79" s="44"/>
      <c r="EX79" s="86"/>
      <c r="EY79" s="44"/>
      <c r="EZ79" s="44"/>
      <c r="FA79" s="86"/>
      <c r="FB79" s="44"/>
      <c r="FC79" s="44"/>
      <c r="FD79" s="86"/>
      <c r="FE79" s="44"/>
      <c r="FF79" s="44"/>
      <c r="FG79" s="86"/>
      <c r="FH79" s="44"/>
      <c r="FI79" s="44"/>
      <c r="FJ79" s="86"/>
      <c r="FK79" s="44"/>
      <c r="FL79" s="44"/>
      <c r="FM79" s="86"/>
      <c r="FN79" s="44"/>
      <c r="FO79" s="44"/>
      <c r="FP79" s="86"/>
      <c r="FQ79" s="44"/>
      <c r="FR79" s="44"/>
      <c r="FS79" s="86"/>
      <c r="FT79" s="44"/>
      <c r="FU79" s="44"/>
      <c r="FV79" s="86"/>
      <c r="FW79" s="44"/>
      <c r="FX79" s="44"/>
      <c r="FY79" s="86"/>
      <c r="FZ79" s="44"/>
      <c r="GA79" s="44"/>
      <c r="GB79" s="86"/>
      <c r="GC79" s="44"/>
      <c r="GD79" s="44"/>
      <c r="GE79" s="86"/>
      <c r="GF79" s="44"/>
      <c r="GG79" s="44"/>
      <c r="GH79" s="86"/>
    </row>
    <row r="80" spans="1:190" s="3" customFormat="1" hidden="1" x14ac:dyDescent="0.25">
      <c r="A80" s="91"/>
      <c r="B80" s="94"/>
      <c r="C80" s="127"/>
      <c r="D80" s="128"/>
      <c r="E80" s="128"/>
      <c r="F80" s="127"/>
      <c r="G80" s="86"/>
      <c r="H80" s="44"/>
      <c r="I80" s="44"/>
      <c r="J80" s="86"/>
      <c r="K80" s="44"/>
      <c r="L80" s="44"/>
      <c r="M80" s="86"/>
      <c r="N80" s="44"/>
      <c r="O80" s="44"/>
      <c r="P80" s="86"/>
      <c r="Q80" s="44"/>
      <c r="R80" s="44"/>
      <c r="S80" s="86"/>
      <c r="T80" s="44"/>
      <c r="U80" s="44"/>
      <c r="V80" s="86"/>
      <c r="W80" s="44"/>
      <c r="X80" s="44"/>
      <c r="Y80" s="86"/>
      <c r="Z80" s="44"/>
      <c r="AA80" s="44"/>
      <c r="AB80" s="86"/>
      <c r="AC80" s="44"/>
      <c r="AD80" s="44"/>
      <c r="AE80" s="86"/>
      <c r="AF80" s="44"/>
      <c r="AG80" s="44"/>
      <c r="AH80" s="86"/>
      <c r="AI80" s="44"/>
      <c r="AJ80" s="44"/>
      <c r="AK80" s="86"/>
      <c r="AL80" s="44"/>
      <c r="AM80" s="44"/>
      <c r="AN80" s="86"/>
      <c r="AO80" s="44"/>
      <c r="AP80" s="44"/>
      <c r="AQ80" s="86"/>
      <c r="AR80" s="44"/>
      <c r="AS80" s="44"/>
      <c r="AT80" s="86"/>
      <c r="AU80" s="44"/>
      <c r="AV80" s="44"/>
      <c r="AW80" s="86"/>
      <c r="AX80" s="44"/>
      <c r="AY80" s="44"/>
      <c r="AZ80" s="86"/>
      <c r="BA80" s="44"/>
      <c r="BB80" s="44"/>
      <c r="BC80" s="86"/>
      <c r="BD80" s="44"/>
      <c r="BE80" s="44"/>
      <c r="BF80" s="86"/>
      <c r="BG80" s="44"/>
      <c r="BH80" s="44"/>
      <c r="BI80" s="86"/>
      <c r="BJ80" s="44"/>
      <c r="BK80" s="44"/>
      <c r="BL80" s="86"/>
      <c r="BM80" s="44"/>
      <c r="BN80" s="44"/>
      <c r="BO80" s="86"/>
      <c r="BP80" s="44"/>
      <c r="BQ80" s="44"/>
      <c r="BR80" s="86"/>
      <c r="BS80" s="44"/>
      <c r="BT80" s="44"/>
      <c r="BU80" s="86"/>
      <c r="BV80" s="44"/>
      <c r="BW80" s="44"/>
      <c r="BX80" s="86"/>
      <c r="BY80" s="44"/>
      <c r="BZ80" s="44"/>
      <c r="CA80" s="86"/>
      <c r="CB80" s="44"/>
      <c r="CC80" s="44"/>
      <c r="CD80" s="86"/>
      <c r="CE80" s="44"/>
      <c r="CF80" s="44"/>
      <c r="CG80" s="86"/>
      <c r="CH80" s="44"/>
      <c r="CI80" s="44"/>
      <c r="CJ80" s="86"/>
      <c r="CK80" s="44"/>
      <c r="CL80" s="44"/>
      <c r="CM80" s="86"/>
      <c r="CN80" s="44"/>
      <c r="CO80" s="44"/>
      <c r="CP80" s="86"/>
      <c r="CQ80" s="44"/>
      <c r="CR80" s="44"/>
      <c r="CS80" s="86"/>
      <c r="CT80" s="44"/>
      <c r="CU80" s="44"/>
      <c r="CV80" s="86"/>
      <c r="CW80" s="44"/>
      <c r="CX80" s="44"/>
      <c r="CY80" s="86"/>
      <c r="CZ80" s="44"/>
      <c r="DA80" s="44"/>
      <c r="DB80" s="86"/>
      <c r="DC80" s="44"/>
      <c r="DD80" s="44"/>
      <c r="DE80" s="86"/>
      <c r="DF80" s="44"/>
      <c r="DG80" s="44"/>
      <c r="DH80" s="86"/>
      <c r="DI80" s="44"/>
      <c r="DJ80" s="44"/>
      <c r="DK80" s="86"/>
      <c r="DL80" s="44"/>
      <c r="DM80" s="44"/>
      <c r="DN80" s="86"/>
      <c r="DO80" s="44"/>
      <c r="DP80" s="44"/>
      <c r="DQ80" s="86"/>
      <c r="DR80" s="44"/>
      <c r="DS80" s="44"/>
      <c r="DT80" s="86"/>
      <c r="DU80" s="44"/>
      <c r="DV80" s="44"/>
      <c r="DW80" s="86"/>
      <c r="DX80" s="44"/>
      <c r="DY80" s="44"/>
      <c r="DZ80" s="86"/>
      <c r="EA80" s="44"/>
      <c r="EB80" s="44"/>
      <c r="EC80" s="86"/>
      <c r="ED80" s="44"/>
      <c r="EE80" s="44"/>
      <c r="EF80" s="86"/>
      <c r="EG80" s="44"/>
      <c r="EH80" s="44"/>
      <c r="EI80" s="86"/>
      <c r="EJ80" s="44"/>
      <c r="EK80" s="44"/>
      <c r="EL80" s="86"/>
      <c r="EM80" s="44"/>
      <c r="EN80" s="44"/>
      <c r="EO80" s="86"/>
      <c r="EP80" s="44"/>
      <c r="EQ80" s="44"/>
      <c r="ER80" s="86"/>
      <c r="ES80" s="44"/>
      <c r="ET80" s="44"/>
      <c r="EU80" s="86"/>
      <c r="EV80" s="44"/>
      <c r="EW80" s="44"/>
      <c r="EX80" s="86"/>
      <c r="EY80" s="44"/>
      <c r="EZ80" s="44"/>
      <c r="FA80" s="86"/>
      <c r="FB80" s="44"/>
      <c r="FC80" s="44"/>
      <c r="FD80" s="86"/>
      <c r="FE80" s="44"/>
      <c r="FF80" s="44"/>
      <c r="FG80" s="86"/>
      <c r="FH80" s="44"/>
      <c r="FI80" s="44"/>
      <c r="FJ80" s="86"/>
      <c r="FK80" s="44"/>
      <c r="FL80" s="44"/>
      <c r="FM80" s="86"/>
      <c r="FN80" s="44"/>
      <c r="FO80" s="44"/>
      <c r="FP80" s="86"/>
      <c r="FQ80" s="44"/>
      <c r="FR80" s="44"/>
      <c r="FS80" s="86"/>
      <c r="FT80" s="44"/>
      <c r="FU80" s="44"/>
      <c r="FV80" s="86"/>
      <c r="FW80" s="44"/>
      <c r="FX80" s="44"/>
      <c r="FY80" s="86"/>
      <c r="FZ80" s="44"/>
      <c r="GA80" s="44"/>
      <c r="GB80" s="86"/>
      <c r="GC80" s="44"/>
      <c r="GD80" s="44"/>
      <c r="GE80" s="86"/>
      <c r="GF80" s="44"/>
      <c r="GG80" s="44"/>
      <c r="GH80" s="86"/>
    </row>
    <row r="81" spans="1:190" s="3" customFormat="1" hidden="1" x14ac:dyDescent="0.25">
      <c r="A81" s="31" t="s">
        <v>177</v>
      </c>
      <c r="B81" s="8"/>
      <c r="C81" s="63"/>
      <c r="D81" s="66"/>
      <c r="E81" s="66"/>
      <c r="F81" s="63"/>
      <c r="G81" s="86"/>
      <c r="H81" s="44"/>
      <c r="I81" s="44"/>
      <c r="J81" s="86"/>
      <c r="K81" s="44"/>
      <c r="L81" s="44"/>
      <c r="M81" s="86"/>
      <c r="N81" s="44"/>
      <c r="O81" s="44"/>
      <c r="P81" s="86"/>
      <c r="Q81" s="44"/>
      <c r="R81" s="44"/>
      <c r="S81" s="86"/>
      <c r="T81" s="44"/>
      <c r="U81" s="44"/>
      <c r="V81" s="86"/>
      <c r="W81" s="44"/>
      <c r="X81" s="44"/>
      <c r="Y81" s="86"/>
      <c r="Z81" s="44"/>
      <c r="AA81" s="44"/>
      <c r="AB81" s="86"/>
      <c r="AC81" s="44"/>
      <c r="AD81" s="44"/>
      <c r="AE81" s="86"/>
      <c r="AF81" s="44"/>
      <c r="AG81" s="44"/>
      <c r="AH81" s="86"/>
      <c r="AI81" s="44"/>
      <c r="AJ81" s="44"/>
      <c r="AK81" s="86"/>
      <c r="AL81" s="44"/>
      <c r="AM81" s="44"/>
      <c r="AN81" s="86"/>
      <c r="AO81" s="44"/>
      <c r="AP81" s="44"/>
      <c r="AQ81" s="86"/>
      <c r="AR81" s="44"/>
      <c r="AS81" s="44"/>
      <c r="AT81" s="86"/>
      <c r="AU81" s="44"/>
      <c r="AV81" s="44"/>
      <c r="AW81" s="86"/>
      <c r="AX81" s="44"/>
      <c r="AY81" s="44"/>
      <c r="AZ81" s="86"/>
      <c r="BA81" s="44"/>
      <c r="BB81" s="44"/>
      <c r="BC81" s="86"/>
      <c r="BD81" s="44"/>
      <c r="BE81" s="44"/>
      <c r="BF81" s="86"/>
      <c r="BG81" s="44"/>
      <c r="BH81" s="44"/>
      <c r="BI81" s="86"/>
      <c r="BJ81" s="44"/>
      <c r="BK81" s="44"/>
      <c r="BL81" s="86"/>
      <c r="BM81" s="44"/>
      <c r="BN81" s="44"/>
      <c r="BO81" s="86"/>
      <c r="BP81" s="44"/>
      <c r="BQ81" s="44"/>
      <c r="BR81" s="86"/>
      <c r="BS81" s="44"/>
      <c r="BT81" s="44"/>
      <c r="BU81" s="86"/>
      <c r="BV81" s="44"/>
      <c r="BW81" s="44"/>
      <c r="BX81" s="86"/>
      <c r="BY81" s="44"/>
      <c r="BZ81" s="44"/>
      <c r="CA81" s="86"/>
      <c r="CB81" s="44"/>
      <c r="CC81" s="44"/>
      <c r="CD81" s="86"/>
      <c r="CE81" s="44"/>
      <c r="CF81" s="44"/>
      <c r="CG81" s="86"/>
      <c r="CH81" s="44"/>
      <c r="CI81" s="44"/>
      <c r="CJ81" s="86"/>
      <c r="CK81" s="44"/>
      <c r="CL81" s="44"/>
      <c r="CM81" s="86"/>
      <c r="CN81" s="44"/>
      <c r="CO81" s="44"/>
      <c r="CP81" s="86"/>
      <c r="CQ81" s="44"/>
      <c r="CR81" s="44"/>
      <c r="CS81" s="86"/>
      <c r="CT81" s="44"/>
      <c r="CU81" s="44"/>
      <c r="CV81" s="86"/>
      <c r="CW81" s="44"/>
      <c r="CX81" s="44"/>
      <c r="CY81" s="86"/>
      <c r="CZ81" s="44"/>
      <c r="DA81" s="44"/>
      <c r="DB81" s="86"/>
      <c r="DC81" s="44"/>
      <c r="DD81" s="44"/>
      <c r="DE81" s="86"/>
      <c r="DF81" s="44"/>
      <c r="DG81" s="44"/>
      <c r="DH81" s="86"/>
      <c r="DI81" s="44"/>
      <c r="DJ81" s="44"/>
      <c r="DK81" s="86"/>
      <c r="DL81" s="44"/>
      <c r="DM81" s="44"/>
      <c r="DN81" s="86"/>
      <c r="DO81" s="44"/>
      <c r="DP81" s="44"/>
      <c r="DQ81" s="86"/>
      <c r="DR81" s="44"/>
      <c r="DS81" s="44"/>
      <c r="DT81" s="86"/>
      <c r="DU81" s="44"/>
      <c r="DV81" s="44"/>
      <c r="DW81" s="86"/>
      <c r="DX81" s="44"/>
      <c r="DY81" s="44"/>
      <c r="DZ81" s="86"/>
      <c r="EA81" s="44"/>
      <c r="EB81" s="44"/>
      <c r="EC81" s="86"/>
      <c r="ED81" s="44"/>
      <c r="EE81" s="44"/>
      <c r="EF81" s="86"/>
      <c r="EG81" s="44"/>
      <c r="EH81" s="44"/>
      <c r="EI81" s="86"/>
      <c r="EJ81" s="44"/>
      <c r="EK81" s="44"/>
      <c r="EL81" s="86"/>
      <c r="EM81" s="44"/>
      <c r="EN81" s="44"/>
      <c r="EO81" s="86"/>
      <c r="EP81" s="44"/>
      <c r="EQ81" s="44"/>
      <c r="ER81" s="86"/>
      <c r="ES81" s="44"/>
      <c r="ET81" s="44"/>
      <c r="EU81" s="86"/>
      <c r="EV81" s="44"/>
      <c r="EW81" s="44"/>
      <c r="EX81" s="86"/>
      <c r="EY81" s="44"/>
      <c r="EZ81" s="44"/>
      <c r="FA81" s="86"/>
      <c r="FB81" s="44"/>
      <c r="FC81" s="44"/>
      <c r="FD81" s="86"/>
      <c r="FE81" s="44"/>
      <c r="FF81" s="44"/>
      <c r="FG81" s="86"/>
      <c r="FH81" s="44"/>
      <c r="FI81" s="44"/>
      <c r="FJ81" s="86"/>
      <c r="FK81" s="44"/>
      <c r="FL81" s="44"/>
      <c r="FM81" s="86"/>
      <c r="FN81" s="44"/>
      <c r="FO81" s="44"/>
      <c r="FP81" s="86"/>
      <c r="FQ81" s="44"/>
      <c r="FR81" s="44"/>
      <c r="FS81" s="86"/>
      <c r="FT81" s="44"/>
      <c r="FU81" s="44"/>
      <c r="FV81" s="86"/>
      <c r="FW81" s="44"/>
      <c r="FX81" s="44"/>
      <c r="FY81" s="86"/>
      <c r="FZ81" s="44"/>
      <c r="GA81" s="44"/>
      <c r="GB81" s="86"/>
      <c r="GC81" s="44"/>
      <c r="GD81" s="44"/>
      <c r="GE81" s="86"/>
      <c r="GF81" s="44"/>
      <c r="GG81" s="44"/>
      <c r="GH81" s="86"/>
    </row>
    <row r="82" spans="1:190" s="3" customFormat="1" ht="15.75" hidden="1" x14ac:dyDescent="0.25">
      <c r="A82" s="120" t="s">
        <v>7</v>
      </c>
      <c r="B82" s="11"/>
      <c r="C82" s="63"/>
      <c r="D82" s="66"/>
      <c r="E82" s="66"/>
      <c r="F82" s="63"/>
      <c r="G82" s="86"/>
      <c r="H82" s="44"/>
      <c r="I82" s="44"/>
      <c r="J82" s="86"/>
      <c r="K82" s="44"/>
      <c r="L82" s="44"/>
      <c r="M82" s="86"/>
      <c r="N82" s="44"/>
      <c r="O82" s="44"/>
      <c r="P82" s="86"/>
      <c r="Q82" s="44"/>
      <c r="R82" s="44"/>
      <c r="S82" s="86"/>
      <c r="T82" s="44"/>
      <c r="U82" s="44"/>
      <c r="V82" s="86"/>
      <c r="W82" s="44"/>
      <c r="X82" s="44"/>
      <c r="Y82" s="86"/>
      <c r="Z82" s="44"/>
      <c r="AA82" s="44"/>
      <c r="AB82" s="86"/>
      <c r="AC82" s="44"/>
      <c r="AD82" s="44"/>
      <c r="AE82" s="86"/>
      <c r="AF82" s="44"/>
      <c r="AG82" s="44"/>
      <c r="AH82" s="86"/>
      <c r="AI82" s="44"/>
      <c r="AJ82" s="44"/>
      <c r="AK82" s="86"/>
      <c r="AL82" s="44"/>
      <c r="AM82" s="44"/>
      <c r="AN82" s="86"/>
      <c r="AO82" s="44"/>
      <c r="AP82" s="44"/>
      <c r="AQ82" s="86"/>
      <c r="AR82" s="44"/>
      <c r="AS82" s="44"/>
      <c r="AT82" s="86"/>
      <c r="AU82" s="44"/>
      <c r="AV82" s="44"/>
      <c r="AW82" s="86"/>
      <c r="AX82" s="44"/>
      <c r="AY82" s="44"/>
      <c r="AZ82" s="86"/>
      <c r="BA82" s="44"/>
      <c r="BB82" s="44"/>
      <c r="BC82" s="86"/>
      <c r="BD82" s="44"/>
      <c r="BE82" s="44"/>
      <c r="BF82" s="86"/>
      <c r="BG82" s="44"/>
      <c r="BH82" s="44"/>
      <c r="BI82" s="86"/>
      <c r="BJ82" s="44"/>
      <c r="BK82" s="44"/>
      <c r="BL82" s="86"/>
      <c r="BM82" s="44"/>
      <c r="BN82" s="44"/>
      <c r="BO82" s="86"/>
      <c r="BP82" s="44"/>
      <c r="BQ82" s="44"/>
      <c r="BR82" s="86"/>
      <c r="BS82" s="44"/>
      <c r="BT82" s="44"/>
      <c r="BU82" s="86"/>
      <c r="BV82" s="44"/>
      <c r="BW82" s="44"/>
      <c r="BX82" s="86"/>
      <c r="BY82" s="44"/>
      <c r="BZ82" s="44"/>
      <c r="CA82" s="86"/>
      <c r="CB82" s="44"/>
      <c r="CC82" s="44"/>
      <c r="CD82" s="86"/>
      <c r="CE82" s="44"/>
      <c r="CF82" s="44"/>
      <c r="CG82" s="86"/>
      <c r="CH82" s="44"/>
      <c r="CI82" s="44"/>
      <c r="CJ82" s="86"/>
      <c r="CK82" s="44"/>
      <c r="CL82" s="44"/>
      <c r="CM82" s="86"/>
      <c r="CN82" s="44"/>
      <c r="CO82" s="44"/>
      <c r="CP82" s="86"/>
      <c r="CQ82" s="44"/>
      <c r="CR82" s="44"/>
      <c r="CS82" s="86"/>
      <c r="CT82" s="44"/>
      <c r="CU82" s="44"/>
      <c r="CV82" s="86"/>
      <c r="CW82" s="44"/>
      <c r="CX82" s="44"/>
      <c r="CY82" s="86"/>
      <c r="CZ82" s="44"/>
      <c r="DA82" s="44"/>
      <c r="DB82" s="86"/>
      <c r="DC82" s="44"/>
      <c r="DD82" s="44"/>
      <c r="DE82" s="86"/>
      <c r="DF82" s="44"/>
      <c r="DG82" s="44"/>
      <c r="DH82" s="86"/>
      <c r="DI82" s="44"/>
      <c r="DJ82" s="44"/>
      <c r="DK82" s="86"/>
      <c r="DL82" s="44"/>
      <c r="DM82" s="44"/>
      <c r="DN82" s="86"/>
      <c r="DO82" s="44"/>
      <c r="DP82" s="44"/>
      <c r="DQ82" s="86"/>
      <c r="DR82" s="44"/>
      <c r="DS82" s="44"/>
      <c r="DT82" s="86"/>
      <c r="DU82" s="44"/>
      <c r="DV82" s="44"/>
      <c r="DW82" s="86"/>
      <c r="DX82" s="44"/>
      <c r="DY82" s="44"/>
      <c r="DZ82" s="86"/>
      <c r="EA82" s="44"/>
      <c r="EB82" s="44"/>
      <c r="EC82" s="86"/>
      <c r="ED82" s="44"/>
      <c r="EE82" s="44"/>
      <c r="EF82" s="86"/>
      <c r="EG82" s="44"/>
      <c r="EH82" s="44"/>
      <c r="EI82" s="86"/>
      <c r="EJ82" s="44"/>
      <c r="EK82" s="44"/>
      <c r="EL82" s="86"/>
      <c r="EM82" s="44"/>
      <c r="EN82" s="44"/>
      <c r="EO82" s="86"/>
      <c r="EP82" s="44"/>
      <c r="EQ82" s="44"/>
      <c r="ER82" s="86"/>
      <c r="ES82" s="44"/>
      <c r="ET82" s="44"/>
      <c r="EU82" s="86"/>
      <c r="EV82" s="44"/>
      <c r="EW82" s="44"/>
      <c r="EX82" s="86"/>
      <c r="EY82" s="44"/>
      <c r="EZ82" s="44"/>
      <c r="FA82" s="86"/>
      <c r="FB82" s="44"/>
      <c r="FC82" s="44"/>
      <c r="FD82" s="86"/>
      <c r="FE82" s="44"/>
      <c r="FF82" s="44"/>
      <c r="FG82" s="86"/>
      <c r="FH82" s="44"/>
      <c r="FI82" s="44"/>
      <c r="FJ82" s="86"/>
      <c r="FK82" s="44"/>
      <c r="FL82" s="44"/>
      <c r="FM82" s="86"/>
      <c r="FN82" s="44"/>
      <c r="FO82" s="44"/>
      <c r="FP82" s="86"/>
      <c r="FQ82" s="44"/>
      <c r="FR82" s="44"/>
      <c r="FS82" s="86"/>
      <c r="FT82" s="44"/>
      <c r="FU82" s="44"/>
      <c r="FV82" s="86"/>
      <c r="FW82" s="44"/>
      <c r="FX82" s="44"/>
      <c r="FY82" s="86"/>
      <c r="FZ82" s="44"/>
      <c r="GA82" s="44"/>
      <c r="GB82" s="86"/>
      <c r="GC82" s="44"/>
      <c r="GD82" s="44"/>
      <c r="GE82" s="86"/>
      <c r="GF82" s="44"/>
      <c r="GG82" s="44"/>
      <c r="GH82" s="86"/>
    </row>
    <row r="83" spans="1:190" s="3" customFormat="1" hidden="1" x14ac:dyDescent="0.25">
      <c r="A83" s="21" t="s">
        <v>164</v>
      </c>
      <c r="B83" s="11"/>
      <c r="C83" s="63"/>
      <c r="D83" s="66"/>
      <c r="E83" s="66"/>
      <c r="F83" s="63"/>
      <c r="G83" s="86"/>
      <c r="H83" s="44"/>
      <c r="I83" s="44"/>
      <c r="J83" s="86"/>
      <c r="K83" s="44"/>
      <c r="L83" s="44"/>
      <c r="M83" s="86"/>
      <c r="N83" s="44"/>
      <c r="O83" s="44"/>
      <c r="P83" s="86"/>
      <c r="Q83" s="44"/>
      <c r="R83" s="44"/>
      <c r="S83" s="86"/>
      <c r="T83" s="44"/>
      <c r="U83" s="44"/>
      <c r="V83" s="86"/>
      <c r="W83" s="44"/>
      <c r="X83" s="44"/>
      <c r="Y83" s="86"/>
      <c r="Z83" s="44"/>
      <c r="AA83" s="44"/>
      <c r="AB83" s="86"/>
      <c r="AC83" s="44"/>
      <c r="AD83" s="44"/>
      <c r="AE83" s="86"/>
      <c r="AF83" s="44"/>
      <c r="AG83" s="44"/>
      <c r="AH83" s="86"/>
      <c r="AI83" s="44"/>
      <c r="AJ83" s="44"/>
      <c r="AK83" s="86"/>
      <c r="AL83" s="44"/>
      <c r="AM83" s="44"/>
      <c r="AN83" s="86"/>
      <c r="AO83" s="44"/>
      <c r="AP83" s="44"/>
      <c r="AQ83" s="86"/>
      <c r="AR83" s="44"/>
      <c r="AS83" s="44"/>
      <c r="AT83" s="86"/>
      <c r="AU83" s="44"/>
      <c r="AV83" s="44"/>
      <c r="AW83" s="86"/>
      <c r="AX83" s="44"/>
      <c r="AY83" s="44"/>
      <c r="AZ83" s="86"/>
      <c r="BA83" s="44"/>
      <c r="BB83" s="44"/>
      <c r="BC83" s="86"/>
      <c r="BD83" s="44"/>
      <c r="BE83" s="44"/>
      <c r="BF83" s="86"/>
      <c r="BG83" s="44"/>
      <c r="BH83" s="44"/>
      <c r="BI83" s="86"/>
      <c r="BJ83" s="44"/>
      <c r="BK83" s="44"/>
      <c r="BL83" s="86"/>
      <c r="BM83" s="44"/>
      <c r="BN83" s="44"/>
      <c r="BO83" s="86"/>
      <c r="BP83" s="44"/>
      <c r="BQ83" s="44"/>
      <c r="BR83" s="86"/>
      <c r="BS83" s="44"/>
      <c r="BT83" s="44"/>
      <c r="BU83" s="86"/>
      <c r="BV83" s="44"/>
      <c r="BW83" s="44"/>
      <c r="BX83" s="86"/>
      <c r="BY83" s="44"/>
      <c r="BZ83" s="44"/>
      <c r="CA83" s="86"/>
      <c r="CB83" s="44"/>
      <c r="CC83" s="44"/>
      <c r="CD83" s="86"/>
      <c r="CE83" s="44"/>
      <c r="CF83" s="44"/>
      <c r="CG83" s="86"/>
      <c r="CH83" s="44"/>
      <c r="CI83" s="44"/>
      <c r="CJ83" s="86"/>
      <c r="CK83" s="44"/>
      <c r="CL83" s="44"/>
      <c r="CM83" s="86"/>
      <c r="CN83" s="44"/>
      <c r="CO83" s="44"/>
      <c r="CP83" s="86"/>
      <c r="CQ83" s="44"/>
      <c r="CR83" s="44"/>
      <c r="CS83" s="86"/>
      <c r="CT83" s="44"/>
      <c r="CU83" s="44"/>
      <c r="CV83" s="86"/>
      <c r="CW83" s="44"/>
      <c r="CX83" s="44"/>
      <c r="CY83" s="86"/>
      <c r="CZ83" s="44"/>
      <c r="DA83" s="44"/>
      <c r="DB83" s="86"/>
      <c r="DC83" s="44"/>
      <c r="DD83" s="44"/>
      <c r="DE83" s="86"/>
      <c r="DF83" s="44"/>
      <c r="DG83" s="44"/>
      <c r="DH83" s="86"/>
      <c r="DI83" s="44"/>
      <c r="DJ83" s="44"/>
      <c r="DK83" s="86"/>
      <c r="DL83" s="44"/>
      <c r="DM83" s="44"/>
      <c r="DN83" s="86"/>
      <c r="DO83" s="44"/>
      <c r="DP83" s="44"/>
      <c r="DQ83" s="86"/>
      <c r="DR83" s="44"/>
      <c r="DS83" s="44"/>
      <c r="DT83" s="86"/>
      <c r="DU83" s="44"/>
      <c r="DV83" s="44"/>
      <c r="DW83" s="86"/>
      <c r="DX83" s="44"/>
      <c r="DY83" s="44"/>
      <c r="DZ83" s="86"/>
      <c r="EA83" s="44"/>
      <c r="EB83" s="44"/>
      <c r="EC83" s="86"/>
      <c r="ED83" s="44"/>
      <c r="EE83" s="44"/>
      <c r="EF83" s="86"/>
      <c r="EG83" s="44"/>
      <c r="EH83" s="44"/>
      <c r="EI83" s="86"/>
      <c r="EJ83" s="44"/>
      <c r="EK83" s="44"/>
      <c r="EL83" s="86"/>
      <c r="EM83" s="44"/>
      <c r="EN83" s="44"/>
      <c r="EO83" s="86"/>
      <c r="EP83" s="44"/>
      <c r="EQ83" s="44"/>
      <c r="ER83" s="86"/>
      <c r="ES83" s="44"/>
      <c r="ET83" s="44"/>
      <c r="EU83" s="86"/>
      <c r="EV83" s="44"/>
      <c r="EW83" s="44"/>
      <c r="EX83" s="86"/>
      <c r="EY83" s="44"/>
      <c r="EZ83" s="44"/>
      <c r="FA83" s="86"/>
      <c r="FB83" s="44"/>
      <c r="FC83" s="44"/>
      <c r="FD83" s="86"/>
      <c r="FE83" s="44"/>
      <c r="FF83" s="44"/>
      <c r="FG83" s="86"/>
      <c r="FH83" s="44"/>
      <c r="FI83" s="44"/>
      <c r="FJ83" s="86"/>
      <c r="FK83" s="44"/>
      <c r="FL83" s="44"/>
      <c r="FM83" s="86"/>
      <c r="FN83" s="44"/>
      <c r="FO83" s="44"/>
      <c r="FP83" s="86"/>
      <c r="FQ83" s="44"/>
      <c r="FR83" s="44"/>
      <c r="FS83" s="86"/>
      <c r="FT83" s="44"/>
      <c r="FU83" s="44"/>
      <c r="FV83" s="86"/>
      <c r="FW83" s="44"/>
      <c r="FX83" s="44"/>
      <c r="FY83" s="86"/>
      <c r="FZ83" s="44"/>
      <c r="GA83" s="44"/>
      <c r="GB83" s="86"/>
      <c r="GC83" s="44"/>
      <c r="GD83" s="44"/>
      <c r="GE83" s="86"/>
      <c r="GF83" s="44"/>
      <c r="GG83" s="44"/>
      <c r="GH83" s="86"/>
    </row>
    <row r="84" spans="1:190" s="3" customFormat="1" ht="17.25" hidden="1" customHeight="1" x14ac:dyDescent="0.25">
      <c r="A84" s="16" t="s">
        <v>143</v>
      </c>
      <c r="B84" s="6"/>
      <c r="C84" s="63">
        <v>6887</v>
      </c>
      <c r="D84" s="66"/>
      <c r="E84" s="66"/>
      <c r="F84" s="63"/>
      <c r="G84" s="86"/>
      <c r="H84" s="44"/>
      <c r="I84" s="44"/>
      <c r="J84" s="86"/>
      <c r="K84" s="44"/>
      <c r="L84" s="44"/>
      <c r="M84" s="86"/>
      <c r="N84" s="44"/>
      <c r="O84" s="44"/>
      <c r="P84" s="86"/>
      <c r="Q84" s="44"/>
      <c r="R84" s="44"/>
      <c r="S84" s="86"/>
      <c r="T84" s="44"/>
      <c r="U84" s="44"/>
      <c r="V84" s="86"/>
      <c r="W84" s="44"/>
      <c r="X84" s="44"/>
      <c r="Y84" s="86"/>
      <c r="Z84" s="44"/>
      <c r="AA84" s="44"/>
      <c r="AB84" s="86"/>
      <c r="AC84" s="44"/>
      <c r="AD84" s="44"/>
      <c r="AE84" s="86"/>
      <c r="AF84" s="44"/>
      <c r="AG84" s="44"/>
      <c r="AH84" s="86"/>
      <c r="AI84" s="44"/>
      <c r="AJ84" s="44"/>
      <c r="AK84" s="86"/>
      <c r="AL84" s="44"/>
      <c r="AM84" s="44"/>
      <c r="AN84" s="86"/>
      <c r="AO84" s="44"/>
      <c r="AP84" s="44"/>
      <c r="AQ84" s="86"/>
      <c r="AR84" s="44"/>
      <c r="AS84" s="44"/>
      <c r="AT84" s="86"/>
      <c r="AU84" s="44"/>
      <c r="AV84" s="44"/>
      <c r="AW84" s="86"/>
      <c r="AX84" s="44"/>
      <c r="AY84" s="44"/>
      <c r="AZ84" s="86"/>
      <c r="BA84" s="44"/>
      <c r="BB84" s="44"/>
      <c r="BC84" s="86"/>
      <c r="BD84" s="44"/>
      <c r="BE84" s="44"/>
      <c r="BF84" s="86"/>
      <c r="BG84" s="44"/>
      <c r="BH84" s="44"/>
      <c r="BI84" s="86"/>
      <c r="BJ84" s="44"/>
      <c r="BK84" s="44"/>
      <c r="BL84" s="86"/>
      <c r="BM84" s="44"/>
      <c r="BN84" s="44"/>
      <c r="BO84" s="86"/>
      <c r="BP84" s="44"/>
      <c r="BQ84" s="44"/>
      <c r="BR84" s="86"/>
      <c r="BS84" s="44"/>
      <c r="BT84" s="44"/>
      <c r="BU84" s="86"/>
      <c r="BV84" s="44"/>
      <c r="BW84" s="44"/>
      <c r="BX84" s="86"/>
      <c r="BY84" s="44"/>
      <c r="BZ84" s="44"/>
      <c r="CA84" s="86"/>
      <c r="CB84" s="44"/>
      <c r="CC84" s="44"/>
      <c r="CD84" s="86"/>
      <c r="CE84" s="44"/>
      <c r="CF84" s="44"/>
      <c r="CG84" s="86"/>
      <c r="CH84" s="44"/>
      <c r="CI84" s="44"/>
      <c r="CJ84" s="86"/>
      <c r="CK84" s="44"/>
      <c r="CL84" s="44"/>
      <c r="CM84" s="86"/>
      <c r="CN84" s="44"/>
      <c r="CO84" s="44"/>
      <c r="CP84" s="86"/>
      <c r="CQ84" s="44"/>
      <c r="CR84" s="44"/>
      <c r="CS84" s="86"/>
      <c r="CT84" s="44"/>
      <c r="CU84" s="44"/>
      <c r="CV84" s="86"/>
      <c r="CW84" s="44"/>
      <c r="CX84" s="44"/>
      <c r="CY84" s="86"/>
      <c r="CZ84" s="44"/>
      <c r="DA84" s="44"/>
      <c r="DB84" s="86"/>
      <c r="DC84" s="44"/>
      <c r="DD84" s="44"/>
      <c r="DE84" s="86"/>
      <c r="DF84" s="44"/>
      <c r="DG84" s="44"/>
      <c r="DH84" s="86"/>
      <c r="DI84" s="44"/>
      <c r="DJ84" s="44"/>
      <c r="DK84" s="86"/>
      <c r="DL84" s="44"/>
      <c r="DM84" s="44"/>
      <c r="DN84" s="86"/>
      <c r="DO84" s="44"/>
      <c r="DP84" s="44"/>
      <c r="DQ84" s="86"/>
      <c r="DR84" s="44"/>
      <c r="DS84" s="44"/>
      <c r="DT84" s="86"/>
      <c r="DU84" s="44"/>
      <c r="DV84" s="44"/>
      <c r="DW84" s="86"/>
      <c r="DX84" s="44"/>
      <c r="DY84" s="44"/>
      <c r="DZ84" s="86"/>
      <c r="EA84" s="44"/>
      <c r="EB84" s="44"/>
      <c r="EC84" s="86"/>
      <c r="ED84" s="44"/>
      <c r="EE84" s="44"/>
      <c r="EF84" s="86"/>
      <c r="EG84" s="44"/>
      <c r="EH84" s="44"/>
      <c r="EI84" s="86"/>
      <c r="EJ84" s="44"/>
      <c r="EK84" s="44"/>
      <c r="EL84" s="86"/>
      <c r="EM84" s="44"/>
      <c r="EN84" s="44"/>
      <c r="EO84" s="86"/>
      <c r="EP84" s="44"/>
      <c r="EQ84" s="44"/>
      <c r="ER84" s="86"/>
      <c r="ES84" s="44"/>
      <c r="ET84" s="44"/>
      <c r="EU84" s="86"/>
      <c r="EV84" s="44"/>
      <c r="EW84" s="44"/>
      <c r="EX84" s="86"/>
      <c r="EY84" s="44"/>
      <c r="EZ84" s="44"/>
      <c r="FA84" s="86"/>
      <c r="FB84" s="44"/>
      <c r="FC84" s="44"/>
      <c r="FD84" s="86"/>
      <c r="FE84" s="44"/>
      <c r="FF84" s="44"/>
      <c r="FG84" s="86"/>
      <c r="FH84" s="44"/>
      <c r="FI84" s="44"/>
      <c r="FJ84" s="86"/>
      <c r="FK84" s="44"/>
      <c r="FL84" s="44"/>
      <c r="FM84" s="86"/>
      <c r="FN84" s="44"/>
      <c r="FO84" s="44"/>
      <c r="FP84" s="86"/>
      <c r="FQ84" s="44"/>
      <c r="FR84" s="44"/>
      <c r="FS84" s="86"/>
      <c r="FT84" s="44"/>
      <c r="FU84" s="44"/>
      <c r="FV84" s="86"/>
      <c r="FW84" s="44"/>
      <c r="FX84" s="44"/>
      <c r="FY84" s="86"/>
      <c r="FZ84" s="44"/>
      <c r="GA84" s="44"/>
      <c r="GB84" s="86"/>
      <c r="GC84" s="44"/>
      <c r="GD84" s="44"/>
      <c r="GE84" s="86"/>
      <c r="GF84" s="44"/>
      <c r="GG84" s="44"/>
      <c r="GH84" s="86"/>
    </row>
    <row r="85" spans="1:190" s="3" customFormat="1" ht="15" hidden="1" customHeight="1" x14ac:dyDescent="0.25">
      <c r="A85" s="24" t="s">
        <v>144</v>
      </c>
      <c r="B85" s="6"/>
      <c r="C85" s="63"/>
      <c r="D85" s="63"/>
      <c r="E85" s="63"/>
      <c r="F85" s="63"/>
      <c r="G85" s="86"/>
      <c r="H85" s="44"/>
      <c r="I85" s="44"/>
      <c r="J85" s="86"/>
      <c r="K85" s="44"/>
      <c r="L85" s="44"/>
      <c r="M85" s="86"/>
      <c r="N85" s="44"/>
      <c r="O85" s="44"/>
      <c r="P85" s="86"/>
      <c r="Q85" s="44"/>
      <c r="R85" s="44"/>
      <c r="S85" s="86"/>
      <c r="T85" s="44"/>
      <c r="U85" s="44"/>
      <c r="V85" s="86"/>
      <c r="W85" s="44"/>
      <c r="X85" s="44"/>
      <c r="Y85" s="86"/>
      <c r="Z85" s="44"/>
      <c r="AA85" s="44"/>
      <c r="AB85" s="86"/>
      <c r="AC85" s="44"/>
      <c r="AD85" s="44"/>
      <c r="AE85" s="86"/>
      <c r="AF85" s="44"/>
      <c r="AG85" s="44"/>
      <c r="AH85" s="86"/>
      <c r="AI85" s="44"/>
      <c r="AJ85" s="44"/>
      <c r="AK85" s="86"/>
      <c r="AL85" s="44"/>
      <c r="AM85" s="44"/>
      <c r="AN85" s="86"/>
      <c r="AO85" s="44"/>
      <c r="AP85" s="44"/>
      <c r="AQ85" s="86"/>
      <c r="AR85" s="44"/>
      <c r="AS85" s="44"/>
      <c r="AT85" s="86"/>
      <c r="AU85" s="44"/>
      <c r="AV85" s="44"/>
      <c r="AW85" s="86"/>
      <c r="AX85" s="44"/>
      <c r="AY85" s="44"/>
      <c r="AZ85" s="86"/>
      <c r="BA85" s="44"/>
      <c r="BB85" s="44"/>
      <c r="BC85" s="86"/>
      <c r="BD85" s="44"/>
      <c r="BE85" s="44"/>
      <c r="BF85" s="86"/>
      <c r="BG85" s="44"/>
      <c r="BH85" s="44"/>
      <c r="BI85" s="86"/>
      <c r="BJ85" s="44"/>
      <c r="BK85" s="44"/>
      <c r="BL85" s="86"/>
      <c r="BM85" s="44"/>
      <c r="BN85" s="44"/>
      <c r="BO85" s="86"/>
      <c r="BP85" s="44"/>
      <c r="BQ85" s="44"/>
      <c r="BR85" s="86"/>
      <c r="BS85" s="44"/>
      <c r="BT85" s="44"/>
      <c r="BU85" s="86"/>
      <c r="BV85" s="44"/>
      <c r="BW85" s="44"/>
      <c r="BX85" s="86"/>
      <c r="BY85" s="44"/>
      <c r="BZ85" s="44"/>
      <c r="CA85" s="86"/>
      <c r="CB85" s="44"/>
      <c r="CC85" s="44"/>
      <c r="CD85" s="86"/>
      <c r="CE85" s="44"/>
      <c r="CF85" s="44"/>
      <c r="CG85" s="86"/>
      <c r="CH85" s="44"/>
      <c r="CI85" s="44"/>
      <c r="CJ85" s="86"/>
      <c r="CK85" s="44"/>
      <c r="CL85" s="44"/>
      <c r="CM85" s="86"/>
      <c r="CN85" s="44"/>
      <c r="CO85" s="44"/>
      <c r="CP85" s="86"/>
      <c r="CQ85" s="44"/>
      <c r="CR85" s="44"/>
      <c r="CS85" s="86"/>
      <c r="CT85" s="44"/>
      <c r="CU85" s="44"/>
      <c r="CV85" s="86"/>
      <c r="CW85" s="44"/>
      <c r="CX85" s="44"/>
      <c r="CY85" s="86"/>
      <c r="CZ85" s="44"/>
      <c r="DA85" s="44"/>
      <c r="DB85" s="86"/>
      <c r="DC85" s="44"/>
      <c r="DD85" s="44"/>
      <c r="DE85" s="86"/>
      <c r="DF85" s="44"/>
      <c r="DG85" s="44"/>
      <c r="DH85" s="86"/>
      <c r="DI85" s="44"/>
      <c r="DJ85" s="44"/>
      <c r="DK85" s="86"/>
      <c r="DL85" s="44"/>
      <c r="DM85" s="44"/>
      <c r="DN85" s="86"/>
      <c r="DO85" s="44"/>
      <c r="DP85" s="44"/>
      <c r="DQ85" s="86"/>
      <c r="DR85" s="44"/>
      <c r="DS85" s="44"/>
      <c r="DT85" s="86"/>
      <c r="DU85" s="44"/>
      <c r="DV85" s="44"/>
      <c r="DW85" s="86"/>
      <c r="DX85" s="44"/>
      <c r="DY85" s="44"/>
      <c r="DZ85" s="86"/>
      <c r="EA85" s="44"/>
      <c r="EB85" s="44"/>
      <c r="EC85" s="86"/>
      <c r="ED85" s="44"/>
      <c r="EE85" s="44"/>
      <c r="EF85" s="86"/>
      <c r="EG85" s="44"/>
      <c r="EH85" s="44"/>
      <c r="EI85" s="86"/>
      <c r="EJ85" s="44"/>
      <c r="EK85" s="44"/>
      <c r="EL85" s="86"/>
      <c r="EM85" s="44"/>
      <c r="EN85" s="44"/>
      <c r="EO85" s="86"/>
      <c r="EP85" s="44"/>
      <c r="EQ85" s="44"/>
      <c r="ER85" s="86"/>
      <c r="ES85" s="44"/>
      <c r="ET85" s="44"/>
      <c r="EU85" s="86"/>
      <c r="EV85" s="44"/>
      <c r="EW85" s="44"/>
      <c r="EX85" s="86"/>
      <c r="EY85" s="44"/>
      <c r="EZ85" s="44"/>
      <c r="FA85" s="86"/>
      <c r="FB85" s="44"/>
      <c r="FC85" s="44"/>
      <c r="FD85" s="86"/>
      <c r="FE85" s="44"/>
      <c r="FF85" s="44"/>
      <c r="FG85" s="86"/>
      <c r="FH85" s="44"/>
      <c r="FI85" s="44"/>
      <c r="FJ85" s="86"/>
      <c r="FK85" s="44"/>
      <c r="FL85" s="44"/>
      <c r="FM85" s="86"/>
      <c r="FN85" s="44"/>
      <c r="FO85" s="44"/>
      <c r="FP85" s="86"/>
      <c r="FQ85" s="44"/>
      <c r="FR85" s="44"/>
      <c r="FS85" s="86"/>
      <c r="FT85" s="44"/>
      <c r="FU85" s="44"/>
      <c r="FV85" s="86"/>
      <c r="FW85" s="44"/>
      <c r="FX85" s="44"/>
      <c r="FY85" s="86"/>
      <c r="FZ85" s="44"/>
      <c r="GA85" s="44"/>
      <c r="GB85" s="86"/>
      <c r="GC85" s="44"/>
      <c r="GD85" s="44"/>
      <c r="GE85" s="86"/>
      <c r="GF85" s="44"/>
      <c r="GG85" s="44"/>
      <c r="GH85" s="86"/>
    </row>
    <row r="86" spans="1:190" s="3" customFormat="1" ht="30" hidden="1" customHeight="1" x14ac:dyDescent="0.25">
      <c r="A86" s="24" t="s">
        <v>145</v>
      </c>
      <c r="B86" s="6"/>
      <c r="C86" s="63"/>
      <c r="D86" s="63"/>
      <c r="E86" s="63"/>
      <c r="F86" s="63"/>
      <c r="G86" s="86"/>
      <c r="H86" s="44"/>
      <c r="I86" s="44"/>
      <c r="J86" s="86"/>
      <c r="K86" s="44"/>
      <c r="L86" s="44"/>
      <c r="M86" s="86"/>
      <c r="N86" s="44"/>
      <c r="O86" s="44"/>
      <c r="P86" s="86"/>
      <c r="Q86" s="44"/>
      <c r="R86" s="44"/>
      <c r="S86" s="86"/>
      <c r="T86" s="44"/>
      <c r="U86" s="44"/>
      <c r="V86" s="86"/>
      <c r="W86" s="44"/>
      <c r="X86" s="44"/>
      <c r="Y86" s="86"/>
      <c r="Z86" s="44"/>
      <c r="AA86" s="44"/>
      <c r="AB86" s="86"/>
      <c r="AC86" s="44"/>
      <c r="AD86" s="44"/>
      <c r="AE86" s="86"/>
      <c r="AF86" s="44"/>
      <c r="AG86" s="44"/>
      <c r="AH86" s="86"/>
      <c r="AI86" s="44"/>
      <c r="AJ86" s="44"/>
      <c r="AK86" s="86"/>
      <c r="AL86" s="44"/>
      <c r="AM86" s="44"/>
      <c r="AN86" s="86"/>
      <c r="AO86" s="44"/>
      <c r="AP86" s="44"/>
      <c r="AQ86" s="86"/>
      <c r="AR86" s="44"/>
      <c r="AS86" s="44"/>
      <c r="AT86" s="86"/>
      <c r="AU86" s="44"/>
      <c r="AV86" s="44"/>
      <c r="AW86" s="86"/>
      <c r="AX86" s="44"/>
      <c r="AY86" s="44"/>
      <c r="AZ86" s="86"/>
      <c r="BA86" s="44"/>
      <c r="BB86" s="44"/>
      <c r="BC86" s="86"/>
      <c r="BD86" s="44"/>
      <c r="BE86" s="44"/>
      <c r="BF86" s="86"/>
      <c r="BG86" s="44"/>
      <c r="BH86" s="44"/>
      <c r="BI86" s="86"/>
      <c r="BJ86" s="44"/>
      <c r="BK86" s="44"/>
      <c r="BL86" s="86"/>
      <c r="BM86" s="44"/>
      <c r="BN86" s="44"/>
      <c r="BO86" s="86"/>
      <c r="BP86" s="44"/>
      <c r="BQ86" s="44"/>
      <c r="BR86" s="86"/>
      <c r="BS86" s="44"/>
      <c r="BT86" s="44"/>
      <c r="BU86" s="86"/>
      <c r="BV86" s="44"/>
      <c r="BW86" s="44"/>
      <c r="BX86" s="86"/>
      <c r="BY86" s="44"/>
      <c r="BZ86" s="44"/>
      <c r="CA86" s="86"/>
      <c r="CB86" s="44"/>
      <c r="CC86" s="44"/>
      <c r="CD86" s="86"/>
      <c r="CE86" s="44"/>
      <c r="CF86" s="44"/>
      <c r="CG86" s="86"/>
      <c r="CH86" s="44"/>
      <c r="CI86" s="44"/>
      <c r="CJ86" s="86"/>
      <c r="CK86" s="44"/>
      <c r="CL86" s="44"/>
      <c r="CM86" s="86"/>
      <c r="CN86" s="44"/>
      <c r="CO86" s="44"/>
      <c r="CP86" s="86"/>
      <c r="CQ86" s="44"/>
      <c r="CR86" s="44"/>
      <c r="CS86" s="86"/>
      <c r="CT86" s="44"/>
      <c r="CU86" s="44"/>
      <c r="CV86" s="86"/>
      <c r="CW86" s="44"/>
      <c r="CX86" s="44"/>
      <c r="CY86" s="86"/>
      <c r="CZ86" s="44"/>
      <c r="DA86" s="44"/>
      <c r="DB86" s="86"/>
      <c r="DC86" s="44"/>
      <c r="DD86" s="44"/>
      <c r="DE86" s="86"/>
      <c r="DF86" s="44"/>
      <c r="DG86" s="44"/>
      <c r="DH86" s="86"/>
      <c r="DI86" s="44"/>
      <c r="DJ86" s="44"/>
      <c r="DK86" s="86"/>
      <c r="DL86" s="44"/>
      <c r="DM86" s="44"/>
      <c r="DN86" s="86"/>
      <c r="DO86" s="44"/>
      <c r="DP86" s="44"/>
      <c r="DQ86" s="86"/>
      <c r="DR86" s="44"/>
      <c r="DS86" s="44"/>
      <c r="DT86" s="86"/>
      <c r="DU86" s="44"/>
      <c r="DV86" s="44"/>
      <c r="DW86" s="86"/>
      <c r="DX86" s="44"/>
      <c r="DY86" s="44"/>
      <c r="DZ86" s="86"/>
      <c r="EA86" s="44"/>
      <c r="EB86" s="44"/>
      <c r="EC86" s="86"/>
      <c r="ED86" s="44"/>
      <c r="EE86" s="44"/>
      <c r="EF86" s="86"/>
      <c r="EG86" s="44"/>
      <c r="EH86" s="44"/>
      <c r="EI86" s="86"/>
      <c r="EJ86" s="44"/>
      <c r="EK86" s="44"/>
      <c r="EL86" s="86"/>
      <c r="EM86" s="44"/>
      <c r="EN86" s="44"/>
      <c r="EO86" s="86"/>
      <c r="EP86" s="44"/>
      <c r="EQ86" s="44"/>
      <c r="ER86" s="86"/>
      <c r="ES86" s="44"/>
      <c r="ET86" s="44"/>
      <c r="EU86" s="86"/>
      <c r="EV86" s="44"/>
      <c r="EW86" s="44"/>
      <c r="EX86" s="86"/>
      <c r="EY86" s="44"/>
      <c r="EZ86" s="44"/>
      <c r="FA86" s="86"/>
      <c r="FB86" s="44"/>
      <c r="FC86" s="44"/>
      <c r="FD86" s="86"/>
      <c r="FE86" s="44"/>
      <c r="FF86" s="44"/>
      <c r="FG86" s="86"/>
      <c r="FH86" s="44"/>
      <c r="FI86" s="44"/>
      <c r="FJ86" s="86"/>
      <c r="FK86" s="44"/>
      <c r="FL86" s="44"/>
      <c r="FM86" s="86"/>
      <c r="FN86" s="44"/>
      <c r="FO86" s="44"/>
      <c r="FP86" s="86"/>
      <c r="FQ86" s="44"/>
      <c r="FR86" s="44"/>
      <c r="FS86" s="86"/>
      <c r="FT86" s="44"/>
      <c r="FU86" s="44"/>
      <c r="FV86" s="86"/>
      <c r="FW86" s="44"/>
      <c r="FX86" s="44"/>
      <c r="FY86" s="86"/>
      <c r="FZ86" s="44"/>
      <c r="GA86" s="44"/>
      <c r="GB86" s="86"/>
      <c r="GC86" s="44"/>
      <c r="GD86" s="44"/>
      <c r="GE86" s="86"/>
      <c r="GF86" s="44"/>
      <c r="GG86" s="44"/>
      <c r="GH86" s="86"/>
    </row>
    <row r="87" spans="1:190" s="3" customFormat="1" ht="16.5" hidden="1" customHeight="1" x14ac:dyDescent="0.25">
      <c r="A87" s="21" t="s">
        <v>176</v>
      </c>
      <c r="B87" s="6"/>
      <c r="C87" s="59">
        <f>C84+ROUND(C85*3.2,0)+C86</f>
        <v>6887</v>
      </c>
      <c r="D87" s="63"/>
      <c r="E87" s="63"/>
      <c r="F87" s="63"/>
      <c r="G87" s="86"/>
      <c r="H87" s="44"/>
      <c r="I87" s="44"/>
      <c r="J87" s="86"/>
      <c r="K87" s="44"/>
      <c r="L87" s="44"/>
      <c r="M87" s="86"/>
      <c r="N87" s="44"/>
      <c r="O87" s="44"/>
      <c r="P87" s="86"/>
      <c r="Q87" s="44"/>
      <c r="R87" s="44"/>
      <c r="S87" s="86"/>
      <c r="T87" s="44"/>
      <c r="U87" s="44"/>
      <c r="V87" s="86"/>
      <c r="W87" s="44"/>
      <c r="X87" s="44"/>
      <c r="Y87" s="86"/>
      <c r="Z87" s="44"/>
      <c r="AA87" s="44"/>
      <c r="AB87" s="86"/>
      <c r="AC87" s="44"/>
      <c r="AD87" s="44"/>
      <c r="AE87" s="86"/>
      <c r="AF87" s="44"/>
      <c r="AG87" s="44"/>
      <c r="AH87" s="86"/>
      <c r="AI87" s="44"/>
      <c r="AJ87" s="44"/>
      <c r="AK87" s="86"/>
      <c r="AL87" s="44"/>
      <c r="AM87" s="44"/>
      <c r="AN87" s="86"/>
      <c r="AO87" s="44"/>
      <c r="AP87" s="44"/>
      <c r="AQ87" s="86"/>
      <c r="AR87" s="44"/>
      <c r="AS87" s="44"/>
      <c r="AT87" s="86"/>
      <c r="AU87" s="44"/>
      <c r="AV87" s="44"/>
      <c r="AW87" s="86"/>
      <c r="AX87" s="44"/>
      <c r="AY87" s="44"/>
      <c r="AZ87" s="86"/>
      <c r="BA87" s="44"/>
      <c r="BB87" s="44"/>
      <c r="BC87" s="86"/>
      <c r="BD87" s="44"/>
      <c r="BE87" s="44"/>
      <c r="BF87" s="86"/>
      <c r="BG87" s="44"/>
      <c r="BH87" s="44"/>
      <c r="BI87" s="86"/>
      <c r="BJ87" s="44"/>
      <c r="BK87" s="44"/>
      <c r="BL87" s="86"/>
      <c r="BM87" s="44"/>
      <c r="BN87" s="44"/>
      <c r="BO87" s="86"/>
      <c r="BP87" s="44"/>
      <c r="BQ87" s="44"/>
      <c r="BR87" s="86"/>
      <c r="BS87" s="44"/>
      <c r="BT87" s="44"/>
      <c r="BU87" s="86"/>
      <c r="BV87" s="44"/>
      <c r="BW87" s="44"/>
      <c r="BX87" s="86"/>
      <c r="BY87" s="44"/>
      <c r="BZ87" s="44"/>
      <c r="CA87" s="86"/>
      <c r="CB87" s="44"/>
      <c r="CC87" s="44"/>
      <c r="CD87" s="86"/>
      <c r="CE87" s="44"/>
      <c r="CF87" s="44"/>
      <c r="CG87" s="86"/>
      <c r="CH87" s="44"/>
      <c r="CI87" s="44"/>
      <c r="CJ87" s="86"/>
      <c r="CK87" s="44"/>
      <c r="CL87" s="44"/>
      <c r="CM87" s="86"/>
      <c r="CN87" s="44"/>
      <c r="CO87" s="44"/>
      <c r="CP87" s="86"/>
      <c r="CQ87" s="44"/>
      <c r="CR87" s="44"/>
      <c r="CS87" s="86"/>
      <c r="CT87" s="44"/>
      <c r="CU87" s="44"/>
      <c r="CV87" s="86"/>
      <c r="CW87" s="44"/>
      <c r="CX87" s="44"/>
      <c r="CY87" s="86"/>
      <c r="CZ87" s="44"/>
      <c r="DA87" s="44"/>
      <c r="DB87" s="86"/>
      <c r="DC87" s="44"/>
      <c r="DD87" s="44"/>
      <c r="DE87" s="86"/>
      <c r="DF87" s="44"/>
      <c r="DG87" s="44"/>
      <c r="DH87" s="86"/>
      <c r="DI87" s="44"/>
      <c r="DJ87" s="44"/>
      <c r="DK87" s="86"/>
      <c r="DL87" s="44"/>
      <c r="DM87" s="44"/>
      <c r="DN87" s="86"/>
      <c r="DO87" s="44"/>
      <c r="DP87" s="44"/>
      <c r="DQ87" s="86"/>
      <c r="DR87" s="44"/>
      <c r="DS87" s="44"/>
      <c r="DT87" s="86"/>
      <c r="DU87" s="44"/>
      <c r="DV87" s="44"/>
      <c r="DW87" s="86"/>
      <c r="DX87" s="44"/>
      <c r="DY87" s="44"/>
      <c r="DZ87" s="86"/>
      <c r="EA87" s="44"/>
      <c r="EB87" s="44"/>
      <c r="EC87" s="86"/>
      <c r="ED87" s="44"/>
      <c r="EE87" s="44"/>
      <c r="EF87" s="86"/>
      <c r="EG87" s="44"/>
      <c r="EH87" s="44"/>
      <c r="EI87" s="86"/>
      <c r="EJ87" s="44"/>
      <c r="EK87" s="44"/>
      <c r="EL87" s="86"/>
      <c r="EM87" s="44"/>
      <c r="EN87" s="44"/>
      <c r="EO87" s="86"/>
      <c r="EP87" s="44"/>
      <c r="EQ87" s="44"/>
      <c r="ER87" s="86"/>
      <c r="ES87" s="44"/>
      <c r="ET87" s="44"/>
      <c r="EU87" s="86"/>
      <c r="EV87" s="44"/>
      <c r="EW87" s="44"/>
      <c r="EX87" s="86"/>
      <c r="EY87" s="44"/>
      <c r="EZ87" s="44"/>
      <c r="FA87" s="86"/>
      <c r="FB87" s="44"/>
      <c r="FC87" s="44"/>
      <c r="FD87" s="86"/>
      <c r="FE87" s="44"/>
      <c r="FF87" s="44"/>
      <c r="FG87" s="86"/>
      <c r="FH87" s="44"/>
      <c r="FI87" s="44"/>
      <c r="FJ87" s="86"/>
      <c r="FK87" s="44"/>
      <c r="FL87" s="44"/>
      <c r="FM87" s="86"/>
      <c r="FN87" s="44"/>
      <c r="FO87" s="44"/>
      <c r="FP87" s="86"/>
      <c r="FQ87" s="44"/>
      <c r="FR87" s="44"/>
      <c r="FS87" s="86"/>
      <c r="FT87" s="44"/>
      <c r="FU87" s="44"/>
      <c r="FV87" s="86"/>
      <c r="FW87" s="44"/>
      <c r="FX87" s="44"/>
      <c r="FY87" s="86"/>
      <c r="FZ87" s="44"/>
      <c r="GA87" s="44"/>
      <c r="GB87" s="86"/>
      <c r="GC87" s="44"/>
      <c r="GD87" s="44"/>
      <c r="GE87" s="86"/>
      <c r="GF87" s="44"/>
      <c r="GG87" s="44"/>
      <c r="GH87" s="86"/>
    </row>
    <row r="88" spans="1:190" s="3" customFormat="1" ht="21.75" hidden="1" customHeight="1" x14ac:dyDescent="0.25">
      <c r="A88" s="157" t="s">
        <v>147</v>
      </c>
      <c r="B88" s="6"/>
      <c r="C88" s="63"/>
      <c r="D88" s="63"/>
      <c r="E88" s="63"/>
      <c r="F88" s="63"/>
      <c r="G88" s="86"/>
      <c r="H88" s="44"/>
      <c r="I88" s="44"/>
      <c r="J88" s="86"/>
      <c r="K88" s="44"/>
      <c r="L88" s="44"/>
      <c r="M88" s="86"/>
      <c r="N88" s="44"/>
      <c r="O88" s="44"/>
      <c r="P88" s="86"/>
      <c r="Q88" s="44"/>
      <c r="R88" s="44"/>
      <c r="S88" s="86"/>
      <c r="T88" s="44"/>
      <c r="U88" s="44"/>
      <c r="V88" s="86"/>
      <c r="W88" s="44"/>
      <c r="X88" s="44"/>
      <c r="Y88" s="86"/>
      <c r="Z88" s="44"/>
      <c r="AA88" s="44"/>
      <c r="AB88" s="86"/>
      <c r="AC88" s="44"/>
      <c r="AD88" s="44"/>
      <c r="AE88" s="86"/>
      <c r="AF88" s="44"/>
      <c r="AG88" s="44"/>
      <c r="AH88" s="86"/>
      <c r="AI88" s="44"/>
      <c r="AJ88" s="44"/>
      <c r="AK88" s="86"/>
      <c r="AL88" s="44"/>
      <c r="AM88" s="44"/>
      <c r="AN88" s="86"/>
      <c r="AO88" s="44"/>
      <c r="AP88" s="44"/>
      <c r="AQ88" s="86"/>
      <c r="AR88" s="44"/>
      <c r="AS88" s="44"/>
      <c r="AT88" s="86"/>
      <c r="AU88" s="44"/>
      <c r="AV88" s="44"/>
      <c r="AW88" s="86"/>
      <c r="AX88" s="44"/>
      <c r="AY88" s="44"/>
      <c r="AZ88" s="86"/>
      <c r="BA88" s="44"/>
      <c r="BB88" s="44"/>
      <c r="BC88" s="86"/>
      <c r="BD88" s="44"/>
      <c r="BE88" s="44"/>
      <c r="BF88" s="86"/>
      <c r="BG88" s="44"/>
      <c r="BH88" s="44"/>
      <c r="BI88" s="86"/>
      <c r="BJ88" s="44"/>
      <c r="BK88" s="44"/>
      <c r="BL88" s="86"/>
      <c r="BM88" s="44"/>
      <c r="BN88" s="44"/>
      <c r="BO88" s="86"/>
      <c r="BP88" s="44"/>
      <c r="BQ88" s="44"/>
      <c r="BR88" s="86"/>
      <c r="BS88" s="44"/>
      <c r="BT88" s="44"/>
      <c r="BU88" s="86"/>
      <c r="BV88" s="44"/>
      <c r="BW88" s="44"/>
      <c r="BX88" s="86"/>
      <c r="BY88" s="44"/>
      <c r="BZ88" s="44"/>
      <c r="CA88" s="86"/>
      <c r="CB88" s="44"/>
      <c r="CC88" s="44"/>
      <c r="CD88" s="86"/>
      <c r="CE88" s="44"/>
      <c r="CF88" s="44"/>
      <c r="CG88" s="86"/>
      <c r="CH88" s="44"/>
      <c r="CI88" s="44"/>
      <c r="CJ88" s="86"/>
      <c r="CK88" s="44"/>
      <c r="CL88" s="44"/>
      <c r="CM88" s="86"/>
      <c r="CN88" s="44"/>
      <c r="CO88" s="44"/>
      <c r="CP88" s="86"/>
      <c r="CQ88" s="44"/>
      <c r="CR88" s="44"/>
      <c r="CS88" s="86"/>
      <c r="CT88" s="44"/>
      <c r="CU88" s="44"/>
      <c r="CV88" s="86"/>
      <c r="CW88" s="44"/>
      <c r="CX88" s="44"/>
      <c r="CY88" s="86"/>
      <c r="CZ88" s="44"/>
      <c r="DA88" s="44"/>
      <c r="DB88" s="86"/>
      <c r="DC88" s="44"/>
      <c r="DD88" s="44"/>
      <c r="DE88" s="86"/>
      <c r="DF88" s="44"/>
      <c r="DG88" s="44"/>
      <c r="DH88" s="86"/>
      <c r="DI88" s="44"/>
      <c r="DJ88" s="44"/>
      <c r="DK88" s="86"/>
      <c r="DL88" s="44"/>
      <c r="DM88" s="44"/>
      <c r="DN88" s="86"/>
      <c r="DO88" s="44"/>
      <c r="DP88" s="44"/>
      <c r="DQ88" s="86"/>
      <c r="DR88" s="44"/>
      <c r="DS88" s="44"/>
      <c r="DT88" s="86"/>
      <c r="DU88" s="44"/>
      <c r="DV88" s="44"/>
      <c r="DW88" s="86"/>
      <c r="DX88" s="44"/>
      <c r="DY88" s="44"/>
      <c r="DZ88" s="86"/>
      <c r="EA88" s="44"/>
      <c r="EB88" s="44"/>
      <c r="EC88" s="86"/>
      <c r="ED88" s="44"/>
      <c r="EE88" s="44"/>
      <c r="EF88" s="86"/>
      <c r="EG88" s="44"/>
      <c r="EH88" s="44"/>
      <c r="EI88" s="86"/>
      <c r="EJ88" s="44"/>
      <c r="EK88" s="44"/>
      <c r="EL88" s="86"/>
      <c r="EM88" s="44"/>
      <c r="EN88" s="44"/>
      <c r="EO88" s="86"/>
      <c r="EP88" s="44"/>
      <c r="EQ88" s="44"/>
      <c r="ER88" s="86"/>
      <c r="ES88" s="44"/>
      <c r="ET88" s="44"/>
      <c r="EU88" s="86"/>
      <c r="EV88" s="44"/>
      <c r="EW88" s="44"/>
      <c r="EX88" s="86"/>
      <c r="EY88" s="44"/>
      <c r="EZ88" s="44"/>
      <c r="FA88" s="86"/>
      <c r="FB88" s="44"/>
      <c r="FC88" s="44"/>
      <c r="FD88" s="86"/>
      <c r="FE88" s="44"/>
      <c r="FF88" s="44"/>
      <c r="FG88" s="86"/>
      <c r="FH88" s="44"/>
      <c r="FI88" s="44"/>
      <c r="FJ88" s="86"/>
      <c r="FK88" s="44"/>
      <c r="FL88" s="44"/>
      <c r="FM88" s="86"/>
      <c r="FN88" s="44"/>
      <c r="FO88" s="44"/>
      <c r="FP88" s="86"/>
      <c r="FQ88" s="44"/>
      <c r="FR88" s="44"/>
      <c r="FS88" s="86"/>
      <c r="FT88" s="44"/>
      <c r="FU88" s="44"/>
      <c r="FV88" s="86"/>
      <c r="FW88" s="44"/>
      <c r="FX88" s="44"/>
      <c r="FY88" s="86"/>
      <c r="FZ88" s="44"/>
      <c r="GA88" s="44"/>
      <c r="GB88" s="86"/>
      <c r="GC88" s="44"/>
      <c r="GD88" s="44"/>
      <c r="GE88" s="86"/>
      <c r="GF88" s="44"/>
      <c r="GG88" s="44"/>
      <c r="GH88" s="86"/>
    </row>
    <row r="89" spans="1:190" s="3" customFormat="1" ht="20.25" hidden="1" customHeight="1" x14ac:dyDescent="0.25">
      <c r="A89" s="99" t="s">
        <v>82</v>
      </c>
      <c r="B89" s="6"/>
      <c r="C89" s="63">
        <v>60</v>
      </c>
      <c r="D89" s="63"/>
      <c r="E89" s="63"/>
      <c r="F89" s="63"/>
      <c r="G89" s="86"/>
      <c r="H89" s="44"/>
      <c r="I89" s="44"/>
      <c r="J89" s="86"/>
      <c r="K89" s="44"/>
      <c r="L89" s="44"/>
      <c r="M89" s="86"/>
      <c r="N89" s="44"/>
      <c r="O89" s="44"/>
      <c r="P89" s="86"/>
      <c r="Q89" s="44"/>
      <c r="R89" s="44"/>
      <c r="S89" s="86"/>
      <c r="T89" s="44"/>
      <c r="U89" s="44"/>
      <c r="V89" s="86"/>
      <c r="W89" s="44"/>
      <c r="X89" s="44"/>
      <c r="Y89" s="86"/>
      <c r="Z89" s="44"/>
      <c r="AA89" s="44"/>
      <c r="AB89" s="86"/>
      <c r="AC89" s="44"/>
      <c r="AD89" s="44"/>
      <c r="AE89" s="86"/>
      <c r="AF89" s="44"/>
      <c r="AG89" s="44"/>
      <c r="AH89" s="86"/>
      <c r="AI89" s="44"/>
      <c r="AJ89" s="44"/>
      <c r="AK89" s="86"/>
      <c r="AL89" s="44"/>
      <c r="AM89" s="44"/>
      <c r="AN89" s="86"/>
      <c r="AO89" s="44"/>
      <c r="AP89" s="44"/>
      <c r="AQ89" s="86"/>
      <c r="AR89" s="44"/>
      <c r="AS89" s="44"/>
      <c r="AT89" s="86"/>
      <c r="AU89" s="44"/>
      <c r="AV89" s="44"/>
      <c r="AW89" s="86"/>
      <c r="AX89" s="44"/>
      <c r="AY89" s="44"/>
      <c r="AZ89" s="86"/>
      <c r="BA89" s="44"/>
      <c r="BB89" s="44"/>
      <c r="BC89" s="86"/>
      <c r="BD89" s="44"/>
      <c r="BE89" s="44"/>
      <c r="BF89" s="86"/>
      <c r="BG89" s="44"/>
      <c r="BH89" s="44"/>
      <c r="BI89" s="86"/>
      <c r="BJ89" s="44"/>
      <c r="BK89" s="44"/>
      <c r="BL89" s="86"/>
      <c r="BM89" s="44"/>
      <c r="BN89" s="44"/>
      <c r="BO89" s="86"/>
      <c r="BP89" s="44"/>
      <c r="BQ89" s="44"/>
      <c r="BR89" s="86"/>
      <c r="BS89" s="44"/>
      <c r="BT89" s="44"/>
      <c r="BU89" s="86"/>
      <c r="BV89" s="44"/>
      <c r="BW89" s="44"/>
      <c r="BX89" s="86"/>
      <c r="BY89" s="44"/>
      <c r="BZ89" s="44"/>
      <c r="CA89" s="86"/>
      <c r="CB89" s="44"/>
      <c r="CC89" s="44"/>
      <c r="CD89" s="86"/>
      <c r="CE89" s="44"/>
      <c r="CF89" s="44"/>
      <c r="CG89" s="86"/>
      <c r="CH89" s="44"/>
      <c r="CI89" s="44"/>
      <c r="CJ89" s="86"/>
      <c r="CK89" s="44"/>
      <c r="CL89" s="44"/>
      <c r="CM89" s="86"/>
      <c r="CN89" s="44"/>
      <c r="CO89" s="44"/>
      <c r="CP89" s="86"/>
      <c r="CQ89" s="44"/>
      <c r="CR89" s="44"/>
      <c r="CS89" s="86"/>
      <c r="CT89" s="44"/>
      <c r="CU89" s="44"/>
      <c r="CV89" s="86"/>
      <c r="CW89" s="44"/>
      <c r="CX89" s="44"/>
      <c r="CY89" s="86"/>
      <c r="CZ89" s="44"/>
      <c r="DA89" s="44"/>
      <c r="DB89" s="86"/>
      <c r="DC89" s="44"/>
      <c r="DD89" s="44"/>
      <c r="DE89" s="86"/>
      <c r="DF89" s="44"/>
      <c r="DG89" s="44"/>
      <c r="DH89" s="86"/>
      <c r="DI89" s="44"/>
      <c r="DJ89" s="44"/>
      <c r="DK89" s="86"/>
      <c r="DL89" s="44"/>
      <c r="DM89" s="44"/>
      <c r="DN89" s="86"/>
      <c r="DO89" s="44"/>
      <c r="DP89" s="44"/>
      <c r="DQ89" s="86"/>
      <c r="DR89" s="44"/>
      <c r="DS89" s="44"/>
      <c r="DT89" s="86"/>
      <c r="DU89" s="44"/>
      <c r="DV89" s="44"/>
      <c r="DW89" s="86"/>
      <c r="DX89" s="44"/>
      <c r="DY89" s="44"/>
      <c r="DZ89" s="86"/>
      <c r="EA89" s="44"/>
      <c r="EB89" s="44"/>
      <c r="EC89" s="86"/>
      <c r="ED89" s="44"/>
      <c r="EE89" s="44"/>
      <c r="EF89" s="86"/>
      <c r="EG89" s="44"/>
      <c r="EH89" s="44"/>
      <c r="EI89" s="86"/>
      <c r="EJ89" s="44"/>
      <c r="EK89" s="44"/>
      <c r="EL89" s="86"/>
      <c r="EM89" s="44"/>
      <c r="EN89" s="44"/>
      <c r="EO89" s="86"/>
      <c r="EP89" s="44"/>
      <c r="EQ89" s="44"/>
      <c r="ER89" s="86"/>
      <c r="ES89" s="44"/>
      <c r="ET89" s="44"/>
      <c r="EU89" s="86"/>
      <c r="EV89" s="44"/>
      <c r="EW89" s="44"/>
      <c r="EX89" s="86"/>
      <c r="EY89" s="44"/>
      <c r="EZ89" s="44"/>
      <c r="FA89" s="86"/>
      <c r="FB89" s="44"/>
      <c r="FC89" s="44"/>
      <c r="FD89" s="86"/>
      <c r="FE89" s="44"/>
      <c r="FF89" s="44"/>
      <c r="FG89" s="86"/>
      <c r="FH89" s="44"/>
      <c r="FI89" s="44"/>
      <c r="FJ89" s="86"/>
      <c r="FK89" s="44"/>
      <c r="FL89" s="44"/>
      <c r="FM89" s="86"/>
      <c r="FN89" s="44"/>
      <c r="FO89" s="44"/>
      <c r="FP89" s="86"/>
      <c r="FQ89" s="44"/>
      <c r="FR89" s="44"/>
      <c r="FS89" s="86"/>
      <c r="FT89" s="44"/>
      <c r="FU89" s="44"/>
      <c r="FV89" s="86"/>
      <c r="FW89" s="44"/>
      <c r="FX89" s="44"/>
      <c r="FY89" s="86"/>
      <c r="FZ89" s="44"/>
      <c r="GA89" s="44"/>
      <c r="GB89" s="86"/>
      <c r="GC89" s="44"/>
      <c r="GD89" s="44"/>
      <c r="GE89" s="86"/>
      <c r="GF89" s="44"/>
      <c r="GG89" s="44"/>
      <c r="GH89" s="86"/>
    </row>
    <row r="90" spans="1:190" s="3" customFormat="1" ht="15.75" hidden="1" customHeight="1" x14ac:dyDescent="0.25">
      <c r="A90" s="106" t="s">
        <v>184</v>
      </c>
      <c r="B90" s="6"/>
      <c r="C90" s="63">
        <v>120</v>
      </c>
      <c r="D90" s="63"/>
      <c r="E90" s="63"/>
      <c r="F90" s="63"/>
      <c r="G90" s="86"/>
      <c r="H90" s="44"/>
      <c r="I90" s="44"/>
      <c r="J90" s="86"/>
      <c r="K90" s="44"/>
      <c r="L90" s="44"/>
      <c r="M90" s="86"/>
      <c r="N90" s="44"/>
      <c r="O90" s="44"/>
      <c r="P90" s="86"/>
      <c r="Q90" s="44"/>
      <c r="R90" s="44"/>
      <c r="S90" s="86"/>
      <c r="T90" s="44"/>
      <c r="U90" s="44"/>
      <c r="V90" s="86"/>
      <c r="W90" s="44"/>
      <c r="X90" s="44"/>
      <c r="Y90" s="86"/>
      <c r="Z90" s="44"/>
      <c r="AA90" s="44"/>
      <c r="AB90" s="86"/>
      <c r="AC90" s="44"/>
      <c r="AD90" s="44"/>
      <c r="AE90" s="86"/>
      <c r="AF90" s="44"/>
      <c r="AG90" s="44"/>
      <c r="AH90" s="86"/>
      <c r="AI90" s="44"/>
      <c r="AJ90" s="44"/>
      <c r="AK90" s="86"/>
      <c r="AL90" s="44"/>
      <c r="AM90" s="44"/>
      <c r="AN90" s="86"/>
      <c r="AO90" s="44"/>
      <c r="AP90" s="44"/>
      <c r="AQ90" s="86"/>
      <c r="AR90" s="44"/>
      <c r="AS90" s="44"/>
      <c r="AT90" s="86"/>
      <c r="AU90" s="44"/>
      <c r="AV90" s="44"/>
      <c r="AW90" s="86"/>
      <c r="AX90" s="44"/>
      <c r="AY90" s="44"/>
      <c r="AZ90" s="86"/>
      <c r="BA90" s="44"/>
      <c r="BB90" s="44"/>
      <c r="BC90" s="86"/>
      <c r="BD90" s="44"/>
      <c r="BE90" s="44"/>
      <c r="BF90" s="86"/>
      <c r="BG90" s="44"/>
      <c r="BH90" s="44"/>
      <c r="BI90" s="86"/>
      <c r="BJ90" s="44"/>
      <c r="BK90" s="44"/>
      <c r="BL90" s="86"/>
      <c r="BM90" s="44"/>
      <c r="BN90" s="44"/>
      <c r="BO90" s="86"/>
      <c r="BP90" s="44"/>
      <c r="BQ90" s="44"/>
      <c r="BR90" s="86"/>
      <c r="BS90" s="44"/>
      <c r="BT90" s="44"/>
      <c r="BU90" s="86"/>
      <c r="BV90" s="44"/>
      <c r="BW90" s="44"/>
      <c r="BX90" s="86"/>
      <c r="BY90" s="44"/>
      <c r="BZ90" s="44"/>
      <c r="CA90" s="86"/>
      <c r="CB90" s="44"/>
      <c r="CC90" s="44"/>
      <c r="CD90" s="86"/>
      <c r="CE90" s="44"/>
      <c r="CF90" s="44"/>
      <c r="CG90" s="86"/>
      <c r="CH90" s="44"/>
      <c r="CI90" s="44"/>
      <c r="CJ90" s="86"/>
      <c r="CK90" s="44"/>
      <c r="CL90" s="44"/>
      <c r="CM90" s="86"/>
      <c r="CN90" s="44"/>
      <c r="CO90" s="44"/>
      <c r="CP90" s="86"/>
      <c r="CQ90" s="44"/>
      <c r="CR90" s="44"/>
      <c r="CS90" s="86"/>
      <c r="CT90" s="44"/>
      <c r="CU90" s="44"/>
      <c r="CV90" s="86"/>
      <c r="CW90" s="44"/>
      <c r="CX90" s="44"/>
      <c r="CY90" s="86"/>
      <c r="CZ90" s="44"/>
      <c r="DA90" s="44"/>
      <c r="DB90" s="86"/>
      <c r="DC90" s="44"/>
      <c r="DD90" s="44"/>
      <c r="DE90" s="86"/>
      <c r="DF90" s="44"/>
      <c r="DG90" s="44"/>
      <c r="DH90" s="86"/>
      <c r="DI90" s="44"/>
      <c r="DJ90" s="44"/>
      <c r="DK90" s="86"/>
      <c r="DL90" s="44"/>
      <c r="DM90" s="44"/>
      <c r="DN90" s="86"/>
      <c r="DO90" s="44"/>
      <c r="DP90" s="44"/>
      <c r="DQ90" s="86"/>
      <c r="DR90" s="44"/>
      <c r="DS90" s="44"/>
      <c r="DT90" s="86"/>
      <c r="DU90" s="44"/>
      <c r="DV90" s="44"/>
      <c r="DW90" s="86"/>
      <c r="DX90" s="44"/>
      <c r="DY90" s="44"/>
      <c r="DZ90" s="86"/>
      <c r="EA90" s="44"/>
      <c r="EB90" s="44"/>
      <c r="EC90" s="86"/>
      <c r="ED90" s="44"/>
      <c r="EE90" s="44"/>
      <c r="EF90" s="86"/>
      <c r="EG90" s="44"/>
      <c r="EH90" s="44"/>
      <c r="EI90" s="86"/>
      <c r="EJ90" s="44"/>
      <c r="EK90" s="44"/>
      <c r="EL90" s="86"/>
      <c r="EM90" s="44"/>
      <c r="EN90" s="44"/>
      <c r="EO90" s="86"/>
      <c r="EP90" s="44"/>
      <c r="EQ90" s="44"/>
      <c r="ER90" s="86"/>
      <c r="ES90" s="44"/>
      <c r="ET90" s="44"/>
      <c r="EU90" s="86"/>
      <c r="EV90" s="44"/>
      <c r="EW90" s="44"/>
      <c r="EX90" s="86"/>
      <c r="EY90" s="44"/>
      <c r="EZ90" s="44"/>
      <c r="FA90" s="86"/>
      <c r="FB90" s="44"/>
      <c r="FC90" s="44"/>
      <c r="FD90" s="86"/>
      <c r="FE90" s="44"/>
      <c r="FF90" s="44"/>
      <c r="FG90" s="86"/>
      <c r="FH90" s="44"/>
      <c r="FI90" s="44"/>
      <c r="FJ90" s="86"/>
      <c r="FK90" s="44"/>
      <c r="FL90" s="44"/>
      <c r="FM90" s="86"/>
      <c r="FN90" s="44"/>
      <c r="FO90" s="44"/>
      <c r="FP90" s="86"/>
      <c r="FQ90" s="44"/>
      <c r="FR90" s="44"/>
      <c r="FS90" s="86"/>
      <c r="FT90" s="44"/>
      <c r="FU90" s="44"/>
      <c r="FV90" s="86"/>
      <c r="FW90" s="44"/>
      <c r="FX90" s="44"/>
      <c r="FY90" s="86"/>
      <c r="FZ90" s="44"/>
      <c r="GA90" s="44"/>
      <c r="GB90" s="86"/>
      <c r="GC90" s="44"/>
      <c r="GD90" s="44"/>
      <c r="GE90" s="86"/>
      <c r="GF90" s="44"/>
      <c r="GG90" s="44"/>
      <c r="GH90" s="86"/>
    </row>
    <row r="91" spans="1:190" s="3" customFormat="1" ht="15.75" hidden="1" customHeight="1" x14ac:dyDescent="0.25">
      <c r="A91" s="106" t="s">
        <v>209</v>
      </c>
      <c r="B91" s="77"/>
      <c r="C91" s="63">
        <v>50</v>
      </c>
      <c r="D91" s="63"/>
      <c r="E91" s="114"/>
      <c r="F91" s="114"/>
      <c r="G91" s="86"/>
      <c r="H91" s="44"/>
      <c r="I91" s="44"/>
      <c r="J91" s="86"/>
      <c r="K91" s="44"/>
      <c r="L91" s="44"/>
      <c r="M91" s="86"/>
      <c r="N91" s="44"/>
      <c r="O91" s="44"/>
      <c r="P91" s="86"/>
      <c r="Q91" s="44"/>
      <c r="R91" s="44"/>
      <c r="S91" s="86"/>
      <c r="T91" s="44"/>
      <c r="U91" s="44"/>
      <c r="V91" s="86"/>
      <c r="W91" s="44"/>
      <c r="X91" s="44"/>
      <c r="Y91" s="86"/>
      <c r="Z91" s="44"/>
      <c r="AA91" s="44"/>
      <c r="AB91" s="86"/>
      <c r="AC91" s="44"/>
      <c r="AD91" s="44"/>
      <c r="AE91" s="86"/>
      <c r="AF91" s="44"/>
      <c r="AG91" s="44"/>
      <c r="AH91" s="86"/>
      <c r="AI91" s="44"/>
      <c r="AJ91" s="44"/>
      <c r="AK91" s="86"/>
      <c r="AL91" s="44"/>
      <c r="AM91" s="44"/>
      <c r="AN91" s="86"/>
      <c r="AO91" s="44"/>
      <c r="AP91" s="44"/>
      <c r="AQ91" s="86"/>
      <c r="AR91" s="44"/>
      <c r="AS91" s="44"/>
      <c r="AT91" s="86"/>
      <c r="AU91" s="44"/>
      <c r="AV91" s="44"/>
      <c r="AW91" s="86"/>
      <c r="AX91" s="44"/>
      <c r="AY91" s="44"/>
      <c r="AZ91" s="86"/>
      <c r="BA91" s="44"/>
      <c r="BB91" s="44"/>
      <c r="BC91" s="86"/>
      <c r="BD91" s="44"/>
      <c r="BE91" s="44"/>
      <c r="BF91" s="86"/>
      <c r="BG91" s="44"/>
      <c r="BH91" s="44"/>
      <c r="BI91" s="86"/>
      <c r="BJ91" s="44"/>
      <c r="BK91" s="44"/>
      <c r="BL91" s="86"/>
      <c r="BM91" s="44"/>
      <c r="BN91" s="44"/>
      <c r="BO91" s="86"/>
      <c r="BP91" s="44"/>
      <c r="BQ91" s="44"/>
      <c r="BR91" s="86"/>
      <c r="BS91" s="44"/>
      <c r="BT91" s="44"/>
      <c r="BU91" s="86"/>
      <c r="BV91" s="44"/>
      <c r="BW91" s="44"/>
      <c r="BX91" s="86"/>
      <c r="BY91" s="44"/>
      <c r="BZ91" s="44"/>
      <c r="CA91" s="86"/>
      <c r="CB91" s="44"/>
      <c r="CC91" s="44"/>
      <c r="CD91" s="86"/>
      <c r="CE91" s="44"/>
      <c r="CF91" s="44"/>
      <c r="CG91" s="86"/>
      <c r="CH91" s="44"/>
      <c r="CI91" s="44"/>
      <c r="CJ91" s="86"/>
      <c r="CK91" s="44"/>
      <c r="CL91" s="44"/>
      <c r="CM91" s="86"/>
      <c r="CN91" s="44"/>
      <c r="CO91" s="44"/>
      <c r="CP91" s="86"/>
      <c r="CQ91" s="44"/>
      <c r="CR91" s="44"/>
      <c r="CS91" s="86"/>
      <c r="CT91" s="44"/>
      <c r="CU91" s="44"/>
      <c r="CV91" s="86"/>
      <c r="CW91" s="44"/>
      <c r="CX91" s="44"/>
      <c r="CY91" s="86"/>
      <c r="CZ91" s="44"/>
      <c r="DA91" s="44"/>
      <c r="DB91" s="86"/>
      <c r="DC91" s="44"/>
      <c r="DD91" s="44"/>
      <c r="DE91" s="86"/>
      <c r="DF91" s="44"/>
      <c r="DG91" s="44"/>
      <c r="DH91" s="86"/>
      <c r="DI91" s="44"/>
      <c r="DJ91" s="44"/>
      <c r="DK91" s="86"/>
      <c r="DL91" s="44"/>
      <c r="DM91" s="44"/>
      <c r="DN91" s="86"/>
      <c r="DO91" s="44"/>
      <c r="DP91" s="44"/>
      <c r="DQ91" s="86"/>
      <c r="DR91" s="44"/>
      <c r="DS91" s="44"/>
      <c r="DT91" s="86"/>
      <c r="DU91" s="44"/>
      <c r="DV91" s="44"/>
      <c r="DW91" s="86"/>
      <c r="DX91" s="44"/>
      <c r="DY91" s="44"/>
      <c r="DZ91" s="86"/>
      <c r="EA91" s="44"/>
      <c r="EB91" s="44"/>
      <c r="EC91" s="86"/>
      <c r="ED91" s="44"/>
      <c r="EE91" s="44"/>
      <c r="EF91" s="86"/>
      <c r="EG91" s="44"/>
      <c r="EH91" s="44"/>
      <c r="EI91" s="86"/>
      <c r="EJ91" s="44"/>
      <c r="EK91" s="44"/>
      <c r="EL91" s="86"/>
      <c r="EM91" s="44"/>
      <c r="EN91" s="44"/>
      <c r="EO91" s="86"/>
      <c r="EP91" s="44"/>
      <c r="EQ91" s="44"/>
      <c r="ER91" s="86"/>
      <c r="ES91" s="44"/>
      <c r="ET91" s="44"/>
      <c r="EU91" s="86"/>
      <c r="EV91" s="44"/>
      <c r="EW91" s="44"/>
      <c r="EX91" s="86"/>
      <c r="EY91" s="44"/>
      <c r="EZ91" s="44"/>
      <c r="FA91" s="86"/>
      <c r="FB91" s="44"/>
      <c r="FC91" s="44"/>
      <c r="FD91" s="86"/>
      <c r="FE91" s="44"/>
      <c r="FF91" s="44"/>
      <c r="FG91" s="86"/>
      <c r="FH91" s="44"/>
      <c r="FI91" s="44"/>
      <c r="FJ91" s="86"/>
      <c r="FK91" s="44"/>
      <c r="FL91" s="44"/>
      <c r="FM91" s="86"/>
      <c r="FN91" s="44"/>
      <c r="FO91" s="44"/>
      <c r="FP91" s="86"/>
      <c r="FQ91" s="44"/>
      <c r="FR91" s="44"/>
      <c r="FS91" s="86"/>
      <c r="FT91" s="44"/>
      <c r="FU91" s="44"/>
      <c r="FV91" s="86"/>
      <c r="FW91" s="44"/>
      <c r="FX91" s="44"/>
      <c r="FY91" s="86"/>
      <c r="FZ91" s="44"/>
      <c r="GA91" s="44"/>
      <c r="GB91" s="86"/>
      <c r="GC91" s="44"/>
      <c r="GD91" s="44"/>
      <c r="GE91" s="86"/>
      <c r="GF91" s="44"/>
      <c r="GG91" s="44"/>
      <c r="GH91" s="86"/>
    </row>
    <row r="92" spans="1:190" s="3" customFormat="1" ht="15.75" hidden="1" customHeight="1" x14ac:dyDescent="0.25">
      <c r="A92" s="99" t="s">
        <v>18</v>
      </c>
      <c r="B92" s="164"/>
      <c r="C92" s="63">
        <v>200</v>
      </c>
      <c r="D92" s="63"/>
      <c r="E92" s="93"/>
      <c r="F92" s="93"/>
      <c r="G92" s="86"/>
      <c r="H92" s="44"/>
      <c r="I92" s="44"/>
      <c r="J92" s="86"/>
      <c r="K92" s="44"/>
      <c r="L92" s="44"/>
      <c r="M92" s="86"/>
      <c r="N92" s="44"/>
      <c r="O92" s="44"/>
      <c r="P92" s="86"/>
      <c r="Q92" s="44"/>
      <c r="R92" s="44"/>
      <c r="S92" s="86"/>
      <c r="T92" s="44"/>
      <c r="U92" s="44"/>
      <c r="V92" s="86"/>
      <c r="W92" s="44"/>
      <c r="X92" s="44"/>
      <c r="Y92" s="86"/>
      <c r="Z92" s="44"/>
      <c r="AA92" s="44"/>
      <c r="AB92" s="86"/>
      <c r="AC92" s="44"/>
      <c r="AD92" s="44"/>
      <c r="AE92" s="86"/>
      <c r="AF92" s="44"/>
      <c r="AG92" s="44"/>
      <c r="AH92" s="86"/>
      <c r="AI92" s="44"/>
      <c r="AJ92" s="44"/>
      <c r="AK92" s="86"/>
      <c r="AL92" s="44"/>
      <c r="AM92" s="44"/>
      <c r="AN92" s="86"/>
      <c r="AO92" s="44"/>
      <c r="AP92" s="44"/>
      <c r="AQ92" s="86"/>
      <c r="AR92" s="44"/>
      <c r="AS92" s="44"/>
      <c r="AT92" s="86"/>
      <c r="AU92" s="44"/>
      <c r="AV92" s="44"/>
      <c r="AW92" s="86"/>
      <c r="AX92" s="44"/>
      <c r="AY92" s="44"/>
      <c r="AZ92" s="86"/>
      <c r="BA92" s="44"/>
      <c r="BB92" s="44"/>
      <c r="BC92" s="86"/>
      <c r="BD92" s="44"/>
      <c r="BE92" s="44"/>
      <c r="BF92" s="86"/>
      <c r="BG92" s="44"/>
      <c r="BH92" s="44"/>
      <c r="BI92" s="86"/>
      <c r="BJ92" s="44"/>
      <c r="BK92" s="44"/>
      <c r="BL92" s="86"/>
      <c r="BM92" s="44"/>
      <c r="BN92" s="44"/>
      <c r="BO92" s="86"/>
      <c r="BP92" s="44"/>
      <c r="BQ92" s="44"/>
      <c r="BR92" s="86"/>
      <c r="BS92" s="44"/>
      <c r="BT92" s="44"/>
      <c r="BU92" s="86"/>
      <c r="BV92" s="44"/>
      <c r="BW92" s="44"/>
      <c r="BX92" s="86"/>
      <c r="BY92" s="44"/>
      <c r="BZ92" s="44"/>
      <c r="CA92" s="86"/>
      <c r="CB92" s="44"/>
      <c r="CC92" s="44"/>
      <c r="CD92" s="86"/>
      <c r="CE92" s="44"/>
      <c r="CF92" s="44"/>
      <c r="CG92" s="86"/>
      <c r="CH92" s="44"/>
      <c r="CI92" s="44"/>
      <c r="CJ92" s="86"/>
      <c r="CK92" s="44"/>
      <c r="CL92" s="44"/>
      <c r="CM92" s="86"/>
      <c r="CN92" s="44"/>
      <c r="CO92" s="44"/>
      <c r="CP92" s="86"/>
      <c r="CQ92" s="44"/>
      <c r="CR92" s="44"/>
      <c r="CS92" s="86"/>
      <c r="CT92" s="44"/>
      <c r="CU92" s="44"/>
      <c r="CV92" s="86"/>
      <c r="CW92" s="44"/>
      <c r="CX92" s="44"/>
      <c r="CY92" s="86"/>
      <c r="CZ92" s="44"/>
      <c r="DA92" s="44"/>
      <c r="DB92" s="86"/>
      <c r="DC92" s="44"/>
      <c r="DD92" s="44"/>
      <c r="DE92" s="86"/>
      <c r="DF92" s="44"/>
      <c r="DG92" s="44"/>
      <c r="DH92" s="86"/>
      <c r="DI92" s="44"/>
      <c r="DJ92" s="44"/>
      <c r="DK92" s="86"/>
      <c r="DL92" s="44"/>
      <c r="DM92" s="44"/>
      <c r="DN92" s="86"/>
      <c r="DO92" s="44"/>
      <c r="DP92" s="44"/>
      <c r="DQ92" s="86"/>
      <c r="DR92" s="44"/>
      <c r="DS92" s="44"/>
      <c r="DT92" s="86"/>
      <c r="DU92" s="44"/>
      <c r="DV92" s="44"/>
      <c r="DW92" s="86"/>
      <c r="DX92" s="44"/>
      <c r="DY92" s="44"/>
      <c r="DZ92" s="86"/>
      <c r="EA92" s="44"/>
      <c r="EB92" s="44"/>
      <c r="EC92" s="86"/>
      <c r="ED92" s="44"/>
      <c r="EE92" s="44"/>
      <c r="EF92" s="86"/>
      <c r="EG92" s="44"/>
      <c r="EH92" s="44"/>
      <c r="EI92" s="86"/>
      <c r="EJ92" s="44"/>
      <c r="EK92" s="44"/>
      <c r="EL92" s="86"/>
      <c r="EM92" s="44"/>
      <c r="EN92" s="44"/>
      <c r="EO92" s="86"/>
      <c r="EP92" s="44"/>
      <c r="EQ92" s="44"/>
      <c r="ER92" s="86"/>
      <c r="ES92" s="44"/>
      <c r="ET92" s="44"/>
      <c r="EU92" s="86"/>
      <c r="EV92" s="44"/>
      <c r="EW92" s="44"/>
      <c r="EX92" s="86"/>
      <c r="EY92" s="44"/>
      <c r="EZ92" s="44"/>
      <c r="FA92" s="86"/>
      <c r="FB92" s="44"/>
      <c r="FC92" s="44"/>
      <c r="FD92" s="86"/>
      <c r="FE92" s="44"/>
      <c r="FF92" s="44"/>
      <c r="FG92" s="86"/>
      <c r="FH92" s="44"/>
      <c r="FI92" s="44"/>
      <c r="FJ92" s="86"/>
      <c r="FK92" s="44"/>
      <c r="FL92" s="44"/>
      <c r="FM92" s="86"/>
      <c r="FN92" s="44"/>
      <c r="FO92" s="44"/>
      <c r="FP92" s="86"/>
      <c r="FQ92" s="44"/>
      <c r="FR92" s="44"/>
      <c r="FS92" s="86"/>
      <c r="FT92" s="44"/>
      <c r="FU92" s="44"/>
      <c r="FV92" s="86"/>
      <c r="FW92" s="44"/>
      <c r="FX92" s="44"/>
      <c r="FY92" s="86"/>
      <c r="FZ92" s="44"/>
      <c r="GA92" s="44"/>
      <c r="GB92" s="86"/>
      <c r="GC92" s="44"/>
      <c r="GD92" s="44"/>
      <c r="GE92" s="86"/>
      <c r="GF92" s="44"/>
      <c r="GG92" s="44"/>
      <c r="GH92" s="86"/>
    </row>
    <row r="93" spans="1:190" s="3" customFormat="1" ht="16.5" hidden="1" customHeight="1" thickBot="1" x14ac:dyDescent="0.3">
      <c r="A93" s="162" t="s">
        <v>63</v>
      </c>
      <c r="B93" s="164"/>
      <c r="C93" s="93">
        <v>4000</v>
      </c>
      <c r="D93" s="93"/>
      <c r="E93" s="93"/>
      <c r="F93" s="93"/>
      <c r="G93" s="86"/>
      <c r="H93" s="44"/>
      <c r="I93" s="44"/>
      <c r="J93" s="86"/>
      <c r="K93" s="44"/>
      <c r="L93" s="44"/>
      <c r="M93" s="86"/>
      <c r="N93" s="44"/>
      <c r="O93" s="44"/>
      <c r="P93" s="86"/>
      <c r="Q93" s="44"/>
      <c r="R93" s="44"/>
      <c r="S93" s="86"/>
      <c r="T93" s="44"/>
      <c r="U93" s="44"/>
      <c r="V93" s="86"/>
      <c r="W93" s="44"/>
      <c r="X93" s="44"/>
      <c r="Y93" s="86"/>
      <c r="Z93" s="44"/>
      <c r="AA93" s="44"/>
      <c r="AB93" s="86"/>
      <c r="AC93" s="44"/>
      <c r="AD93" s="44"/>
      <c r="AE93" s="86"/>
      <c r="AF93" s="44"/>
      <c r="AG93" s="44"/>
      <c r="AH93" s="86"/>
      <c r="AI93" s="44"/>
      <c r="AJ93" s="44"/>
      <c r="AK93" s="86"/>
      <c r="AL93" s="44"/>
      <c r="AM93" s="44"/>
      <c r="AN93" s="86"/>
      <c r="AO93" s="44"/>
      <c r="AP93" s="44"/>
      <c r="AQ93" s="86"/>
      <c r="AR93" s="44"/>
      <c r="AS93" s="44"/>
      <c r="AT93" s="86"/>
      <c r="AU93" s="44"/>
      <c r="AV93" s="44"/>
      <c r="AW93" s="86"/>
      <c r="AX93" s="44"/>
      <c r="AY93" s="44"/>
      <c r="AZ93" s="86"/>
      <c r="BA93" s="44"/>
      <c r="BB93" s="44"/>
      <c r="BC93" s="86"/>
      <c r="BD93" s="44"/>
      <c r="BE93" s="44"/>
      <c r="BF93" s="86"/>
      <c r="BG93" s="44"/>
      <c r="BH93" s="44"/>
      <c r="BI93" s="86"/>
      <c r="BJ93" s="44"/>
      <c r="BK93" s="44"/>
      <c r="BL93" s="86"/>
      <c r="BM93" s="44"/>
      <c r="BN93" s="44"/>
      <c r="BO93" s="86"/>
      <c r="BP93" s="44"/>
      <c r="BQ93" s="44"/>
      <c r="BR93" s="86"/>
      <c r="BS93" s="44"/>
      <c r="BT93" s="44"/>
      <c r="BU93" s="86"/>
      <c r="BV93" s="44"/>
      <c r="BW93" s="44"/>
      <c r="BX93" s="86"/>
      <c r="BY93" s="44"/>
      <c r="BZ93" s="44"/>
      <c r="CA93" s="86"/>
      <c r="CB93" s="44"/>
      <c r="CC93" s="44"/>
      <c r="CD93" s="86"/>
      <c r="CE93" s="44"/>
      <c r="CF93" s="44"/>
      <c r="CG93" s="86"/>
      <c r="CH93" s="44"/>
      <c r="CI93" s="44"/>
      <c r="CJ93" s="86"/>
      <c r="CK93" s="44"/>
      <c r="CL93" s="44"/>
      <c r="CM93" s="86"/>
      <c r="CN93" s="44"/>
      <c r="CO93" s="44"/>
      <c r="CP93" s="86"/>
      <c r="CQ93" s="44"/>
      <c r="CR93" s="44"/>
      <c r="CS93" s="86"/>
      <c r="CT93" s="44"/>
      <c r="CU93" s="44"/>
      <c r="CV93" s="86"/>
      <c r="CW93" s="44"/>
      <c r="CX93" s="44"/>
      <c r="CY93" s="86"/>
      <c r="CZ93" s="44"/>
      <c r="DA93" s="44"/>
      <c r="DB93" s="86"/>
      <c r="DC93" s="44"/>
      <c r="DD93" s="44"/>
      <c r="DE93" s="86"/>
      <c r="DF93" s="44"/>
      <c r="DG93" s="44"/>
      <c r="DH93" s="86"/>
      <c r="DI93" s="44"/>
      <c r="DJ93" s="44"/>
      <c r="DK93" s="86"/>
      <c r="DL93" s="44"/>
      <c r="DM93" s="44"/>
      <c r="DN93" s="86"/>
      <c r="DO93" s="44"/>
      <c r="DP93" s="44"/>
      <c r="DQ93" s="86"/>
      <c r="DR93" s="44"/>
      <c r="DS93" s="44"/>
      <c r="DT93" s="86"/>
      <c r="DU93" s="44"/>
      <c r="DV93" s="44"/>
      <c r="DW93" s="86"/>
      <c r="DX93" s="44"/>
      <c r="DY93" s="44"/>
      <c r="DZ93" s="86"/>
      <c r="EA93" s="44"/>
      <c r="EB93" s="44"/>
      <c r="EC93" s="86"/>
      <c r="ED93" s="44"/>
      <c r="EE93" s="44"/>
      <c r="EF93" s="86"/>
      <c r="EG93" s="44"/>
      <c r="EH93" s="44"/>
      <c r="EI93" s="86"/>
      <c r="EJ93" s="44"/>
      <c r="EK93" s="44"/>
      <c r="EL93" s="86"/>
      <c r="EM93" s="44"/>
      <c r="EN93" s="44"/>
      <c r="EO93" s="86"/>
      <c r="EP93" s="44"/>
      <c r="EQ93" s="44"/>
      <c r="ER93" s="86"/>
      <c r="ES93" s="44"/>
      <c r="ET93" s="44"/>
      <c r="EU93" s="86"/>
      <c r="EV93" s="44"/>
      <c r="EW93" s="44"/>
      <c r="EX93" s="86"/>
      <c r="EY93" s="44"/>
      <c r="EZ93" s="44"/>
      <c r="FA93" s="86"/>
      <c r="FB93" s="44"/>
      <c r="FC93" s="44"/>
      <c r="FD93" s="86"/>
      <c r="FE93" s="44"/>
      <c r="FF93" s="44"/>
      <c r="FG93" s="86"/>
      <c r="FH93" s="44"/>
      <c r="FI93" s="44"/>
      <c r="FJ93" s="86"/>
      <c r="FK93" s="44"/>
      <c r="FL93" s="44"/>
      <c r="FM93" s="86"/>
      <c r="FN93" s="44"/>
      <c r="FO93" s="44"/>
      <c r="FP93" s="86"/>
      <c r="FQ93" s="44"/>
      <c r="FR93" s="44"/>
      <c r="FS93" s="86"/>
      <c r="FT93" s="44"/>
      <c r="FU93" s="44"/>
      <c r="FV93" s="86"/>
      <c r="FW93" s="44"/>
      <c r="FX93" s="44"/>
      <c r="FY93" s="86"/>
      <c r="FZ93" s="44"/>
      <c r="GA93" s="44"/>
      <c r="GB93" s="86"/>
      <c r="GC93" s="44"/>
      <c r="GD93" s="44"/>
      <c r="GE93" s="86"/>
      <c r="GF93" s="44"/>
      <c r="GG93" s="44"/>
      <c r="GH93" s="86"/>
    </row>
    <row r="94" spans="1:190" s="3" customFormat="1" ht="21.75" hidden="1" customHeight="1" thickBot="1" x14ac:dyDescent="0.3">
      <c r="A94" s="87" t="s">
        <v>11</v>
      </c>
      <c r="B94" s="88"/>
      <c r="C94" s="121"/>
      <c r="D94" s="122"/>
      <c r="E94" s="122"/>
      <c r="F94" s="119"/>
      <c r="G94" s="86"/>
      <c r="H94" s="44"/>
      <c r="I94" s="44"/>
      <c r="J94" s="86"/>
      <c r="K94" s="44"/>
      <c r="L94" s="44"/>
      <c r="M94" s="86"/>
      <c r="N94" s="44"/>
      <c r="O94" s="44"/>
      <c r="P94" s="86"/>
      <c r="Q94" s="44"/>
      <c r="R94" s="44"/>
      <c r="S94" s="86"/>
      <c r="T94" s="44"/>
      <c r="U94" s="44"/>
      <c r="V94" s="86"/>
      <c r="W94" s="44"/>
      <c r="X94" s="44"/>
      <c r="Y94" s="86"/>
      <c r="Z94" s="44"/>
      <c r="AA94" s="44"/>
      <c r="AB94" s="86"/>
      <c r="AC94" s="44"/>
      <c r="AD94" s="44"/>
      <c r="AE94" s="86"/>
      <c r="AF94" s="44"/>
      <c r="AG94" s="44"/>
      <c r="AH94" s="86"/>
      <c r="AI94" s="44"/>
      <c r="AJ94" s="44"/>
      <c r="AK94" s="86"/>
      <c r="AL94" s="44"/>
      <c r="AM94" s="44"/>
      <c r="AN94" s="86"/>
      <c r="AO94" s="44"/>
      <c r="AP94" s="44"/>
      <c r="AQ94" s="86"/>
      <c r="AR94" s="44"/>
      <c r="AS94" s="44"/>
      <c r="AT94" s="86"/>
      <c r="AU94" s="44"/>
      <c r="AV94" s="44"/>
      <c r="AW94" s="86"/>
      <c r="AX94" s="44"/>
      <c r="AY94" s="44"/>
      <c r="AZ94" s="86"/>
      <c r="BA94" s="44"/>
      <c r="BB94" s="44"/>
      <c r="BC94" s="86"/>
      <c r="BD94" s="44"/>
      <c r="BE94" s="44"/>
      <c r="BF94" s="86"/>
      <c r="BG94" s="44"/>
      <c r="BH94" s="44"/>
      <c r="BI94" s="86"/>
      <c r="BJ94" s="44"/>
      <c r="BK94" s="44"/>
      <c r="BL94" s="86"/>
      <c r="BM94" s="44"/>
      <c r="BN94" s="44"/>
      <c r="BO94" s="86"/>
      <c r="BP94" s="44"/>
      <c r="BQ94" s="44"/>
      <c r="BR94" s="86"/>
      <c r="BS94" s="44"/>
      <c r="BT94" s="44"/>
      <c r="BU94" s="86"/>
      <c r="BV94" s="44"/>
      <c r="BW94" s="44"/>
      <c r="BX94" s="86"/>
      <c r="BY94" s="44"/>
      <c r="BZ94" s="44"/>
      <c r="CA94" s="86"/>
      <c r="CB94" s="44"/>
      <c r="CC94" s="44"/>
      <c r="CD94" s="86"/>
      <c r="CE94" s="44"/>
      <c r="CF94" s="44"/>
      <c r="CG94" s="86"/>
      <c r="CH94" s="44"/>
      <c r="CI94" s="44"/>
      <c r="CJ94" s="86"/>
      <c r="CK94" s="44"/>
      <c r="CL94" s="44"/>
      <c r="CM94" s="86"/>
      <c r="CN94" s="44"/>
      <c r="CO94" s="44"/>
      <c r="CP94" s="86"/>
      <c r="CQ94" s="44"/>
      <c r="CR94" s="44"/>
      <c r="CS94" s="86"/>
      <c r="CT94" s="44"/>
      <c r="CU94" s="44"/>
      <c r="CV94" s="86"/>
      <c r="CW94" s="44"/>
      <c r="CX94" s="44"/>
      <c r="CY94" s="86"/>
      <c r="CZ94" s="44"/>
      <c r="DA94" s="44"/>
      <c r="DB94" s="86"/>
      <c r="DC94" s="44"/>
      <c r="DD94" s="44"/>
      <c r="DE94" s="86"/>
      <c r="DF94" s="44"/>
      <c r="DG94" s="44"/>
      <c r="DH94" s="86"/>
      <c r="DI94" s="44"/>
      <c r="DJ94" s="44"/>
      <c r="DK94" s="86"/>
      <c r="DL94" s="44"/>
      <c r="DM94" s="44"/>
      <c r="DN94" s="86"/>
      <c r="DO94" s="44"/>
      <c r="DP94" s="44"/>
      <c r="DQ94" s="86"/>
      <c r="DR94" s="44"/>
      <c r="DS94" s="44"/>
      <c r="DT94" s="86"/>
      <c r="DU94" s="44"/>
      <c r="DV94" s="44"/>
      <c r="DW94" s="86"/>
      <c r="DX94" s="44"/>
      <c r="DY94" s="44"/>
      <c r="DZ94" s="86"/>
      <c r="EA94" s="44"/>
      <c r="EB94" s="44"/>
      <c r="EC94" s="86"/>
      <c r="ED94" s="44"/>
      <c r="EE94" s="44"/>
      <c r="EF94" s="86"/>
      <c r="EG94" s="44"/>
      <c r="EH94" s="44"/>
      <c r="EI94" s="86"/>
      <c r="EJ94" s="44"/>
      <c r="EK94" s="44"/>
      <c r="EL94" s="86"/>
      <c r="EM94" s="44"/>
      <c r="EN94" s="44"/>
      <c r="EO94" s="86"/>
      <c r="EP94" s="44"/>
      <c r="EQ94" s="44"/>
      <c r="ER94" s="86"/>
      <c r="ES94" s="44"/>
      <c r="ET94" s="44"/>
      <c r="EU94" s="86"/>
      <c r="EV94" s="44"/>
      <c r="EW94" s="44"/>
      <c r="EX94" s="86"/>
      <c r="EY94" s="44"/>
      <c r="EZ94" s="44"/>
      <c r="FA94" s="86"/>
      <c r="FB94" s="44"/>
      <c r="FC94" s="44"/>
      <c r="FD94" s="86"/>
      <c r="FE94" s="44"/>
      <c r="FF94" s="44"/>
      <c r="FG94" s="86"/>
      <c r="FH94" s="44"/>
      <c r="FI94" s="44"/>
      <c r="FJ94" s="86"/>
      <c r="FK94" s="44"/>
      <c r="FL94" s="44"/>
      <c r="FM94" s="86"/>
      <c r="FN94" s="44"/>
      <c r="FO94" s="44"/>
      <c r="FP94" s="86"/>
      <c r="FQ94" s="44"/>
      <c r="FR94" s="44"/>
      <c r="FS94" s="86"/>
      <c r="FT94" s="44"/>
      <c r="FU94" s="44"/>
      <c r="FV94" s="86"/>
      <c r="FW94" s="44"/>
      <c r="FX94" s="44"/>
      <c r="FY94" s="86"/>
      <c r="FZ94" s="44"/>
      <c r="GA94" s="44"/>
      <c r="GB94" s="86"/>
      <c r="GC94" s="44"/>
      <c r="GD94" s="44"/>
      <c r="GE94" s="86"/>
      <c r="GF94" s="44"/>
      <c r="GG94" s="44"/>
      <c r="GH94" s="86"/>
    </row>
    <row r="95" spans="1:190" ht="15.75" hidden="1" x14ac:dyDescent="0.25">
      <c r="A95" s="196" t="s">
        <v>255</v>
      </c>
      <c r="B95" s="92"/>
      <c r="C95" s="92"/>
      <c r="D95" s="92"/>
      <c r="E95" s="92"/>
      <c r="F95" s="92"/>
    </row>
    <row r="96" spans="1:190" ht="15.75" hidden="1" x14ac:dyDescent="0.25">
      <c r="A96" s="188" t="s">
        <v>5</v>
      </c>
      <c r="B96" s="39"/>
      <c r="C96" s="41">
        <f>C19</f>
        <v>5240</v>
      </c>
      <c r="D96" s="206">
        <f>F96/C96</f>
        <v>9.0374045801526712</v>
      </c>
      <c r="E96" s="41">
        <f>E19</f>
        <v>145</v>
      </c>
      <c r="F96" s="41">
        <f>F19</f>
        <v>47356</v>
      </c>
    </row>
    <row r="97" spans="1:6" ht="15.75" hidden="1" x14ac:dyDescent="0.25">
      <c r="A97" s="188" t="s">
        <v>256</v>
      </c>
      <c r="B97" s="39"/>
      <c r="C97" s="39"/>
      <c r="D97" s="83"/>
      <c r="E97" s="39"/>
      <c r="F97" s="39"/>
    </row>
    <row r="98" spans="1:6" hidden="1" x14ac:dyDescent="0.25">
      <c r="A98" s="16" t="s">
        <v>146</v>
      </c>
      <c r="B98" s="69"/>
      <c r="C98" s="69">
        <f>C22+C31+C84</f>
        <v>55997</v>
      </c>
      <c r="D98" s="83"/>
      <c r="E98" s="69"/>
      <c r="F98" s="69"/>
    </row>
    <row r="99" spans="1:6" hidden="1" x14ac:dyDescent="0.25">
      <c r="A99" s="24" t="s">
        <v>144</v>
      </c>
      <c r="B99" s="39"/>
      <c r="C99" s="39">
        <f>C27</f>
        <v>98649</v>
      </c>
      <c r="D99" s="83"/>
      <c r="E99" s="39"/>
      <c r="F99" s="39"/>
    </row>
    <row r="100" spans="1:6" ht="30" hidden="1" x14ac:dyDescent="0.25">
      <c r="A100" s="24" t="s">
        <v>145</v>
      </c>
      <c r="B100" s="39"/>
      <c r="C100" s="39">
        <f>C56</f>
        <v>24500</v>
      </c>
      <c r="D100" s="83"/>
      <c r="E100" s="39"/>
      <c r="F100" s="39"/>
    </row>
    <row r="101" spans="1:6" ht="15.75" hidden="1" x14ac:dyDescent="0.25">
      <c r="A101" s="189" t="s">
        <v>257</v>
      </c>
      <c r="B101" s="39"/>
      <c r="C101" s="204">
        <f>C98+ROUND(C99*3.2,0)+C100</f>
        <v>396174</v>
      </c>
      <c r="D101" s="83"/>
      <c r="E101" s="39"/>
      <c r="F101" s="39"/>
    </row>
    <row r="102" spans="1:6" hidden="1" x14ac:dyDescent="0.25">
      <c r="A102" s="72" t="s">
        <v>8</v>
      </c>
      <c r="B102" s="39"/>
      <c r="C102" s="39"/>
      <c r="D102" s="83"/>
      <c r="E102" s="39"/>
      <c r="F102" s="39"/>
    </row>
    <row r="103" spans="1:6" hidden="1" x14ac:dyDescent="0.25">
      <c r="A103" s="72" t="s">
        <v>258</v>
      </c>
      <c r="B103" s="39"/>
      <c r="C103" s="202"/>
      <c r="D103" s="207"/>
      <c r="E103" s="202"/>
      <c r="F103" s="202"/>
    </row>
    <row r="104" spans="1:6" hidden="1" x14ac:dyDescent="0.25">
      <c r="A104" s="190" t="s">
        <v>23</v>
      </c>
      <c r="B104" s="39"/>
      <c r="C104" s="39"/>
      <c r="D104" s="83"/>
      <c r="E104" s="39"/>
      <c r="F104" s="39"/>
    </row>
    <row r="105" spans="1:6" hidden="1" x14ac:dyDescent="0.25">
      <c r="A105" s="13" t="s">
        <v>173</v>
      </c>
      <c r="B105" s="39"/>
      <c r="C105" s="39">
        <f>C69</f>
        <v>2026</v>
      </c>
      <c r="D105" s="83">
        <f t="shared" ref="D105:F105" si="4">D69</f>
        <v>8</v>
      </c>
      <c r="E105" s="39">
        <f t="shared" si="4"/>
        <v>68</v>
      </c>
      <c r="F105" s="39">
        <f t="shared" si="4"/>
        <v>16208</v>
      </c>
    </row>
    <row r="106" spans="1:6" hidden="1" x14ac:dyDescent="0.25">
      <c r="A106" s="13" t="s">
        <v>13</v>
      </c>
      <c r="B106" s="39"/>
      <c r="C106" s="39">
        <f t="shared" ref="C106:F107" si="5">C70</f>
        <v>100</v>
      </c>
      <c r="D106" s="83">
        <f t="shared" si="5"/>
        <v>8</v>
      </c>
      <c r="E106" s="39">
        <f t="shared" si="5"/>
        <v>3</v>
      </c>
      <c r="F106" s="39">
        <f t="shared" si="5"/>
        <v>800</v>
      </c>
    </row>
    <row r="107" spans="1:6" hidden="1" x14ac:dyDescent="0.25">
      <c r="A107" s="191" t="s">
        <v>174</v>
      </c>
      <c r="B107" s="39"/>
      <c r="C107" s="39">
        <f t="shared" si="5"/>
        <v>2126</v>
      </c>
      <c r="D107" s="83">
        <f t="shared" si="5"/>
        <v>8</v>
      </c>
      <c r="E107" s="39">
        <f t="shared" si="5"/>
        <v>71</v>
      </c>
      <c r="F107" s="39">
        <f t="shared" si="5"/>
        <v>17008</v>
      </c>
    </row>
    <row r="108" spans="1:6" ht="14.25" hidden="1" customHeight="1" x14ac:dyDescent="0.25">
      <c r="A108" s="192" t="s">
        <v>259</v>
      </c>
      <c r="B108" s="41"/>
      <c r="C108" s="41">
        <f>C72</f>
        <v>2146</v>
      </c>
      <c r="D108" s="206">
        <f t="shared" ref="D108" si="6">F108/C108</f>
        <v>8.0093196644920788</v>
      </c>
      <c r="E108" s="41">
        <f>E72</f>
        <v>72</v>
      </c>
      <c r="F108" s="41">
        <f>F72</f>
        <v>17188</v>
      </c>
    </row>
    <row r="109" spans="1:6" hidden="1" x14ac:dyDescent="0.25">
      <c r="A109" s="193" t="s">
        <v>260</v>
      </c>
      <c r="B109" s="194"/>
      <c r="C109" s="194"/>
      <c r="D109" s="194"/>
      <c r="E109" s="194"/>
      <c r="F109" s="194"/>
    </row>
    <row r="110" spans="1:6" ht="31.5" hidden="1" x14ac:dyDescent="0.25">
      <c r="A110" s="165" t="s">
        <v>224</v>
      </c>
      <c r="B110" s="194"/>
      <c r="C110" s="194"/>
      <c r="D110" s="194"/>
      <c r="E110" s="194"/>
      <c r="F110" s="194"/>
    </row>
    <row r="111" spans="1:6" ht="31.5" hidden="1" x14ac:dyDescent="0.25">
      <c r="A111" s="165" t="s">
        <v>225</v>
      </c>
      <c r="B111" s="194"/>
      <c r="C111" s="194"/>
      <c r="D111" s="194"/>
      <c r="E111" s="194"/>
      <c r="F111" s="194"/>
    </row>
    <row r="112" spans="1:6" ht="15.75" hidden="1" x14ac:dyDescent="0.25">
      <c r="A112" s="165" t="s">
        <v>274</v>
      </c>
      <c r="B112" s="194"/>
      <c r="C112" s="194"/>
      <c r="D112" s="194"/>
      <c r="E112" s="194"/>
      <c r="F112" s="194"/>
    </row>
    <row r="113" spans="1:6" ht="15.75" hidden="1" x14ac:dyDescent="0.25">
      <c r="A113" s="141" t="s">
        <v>185</v>
      </c>
      <c r="B113" s="194"/>
      <c r="C113" s="194"/>
      <c r="D113" s="194"/>
      <c r="E113" s="194"/>
      <c r="F113" s="194"/>
    </row>
    <row r="114" spans="1:6" ht="15.75" hidden="1" x14ac:dyDescent="0.25">
      <c r="A114" s="199" t="s">
        <v>242</v>
      </c>
      <c r="B114" s="39"/>
      <c r="C114" s="39">
        <f>C73</f>
        <v>12310</v>
      </c>
      <c r="D114" s="149"/>
      <c r="E114" s="39"/>
      <c r="F114" s="194"/>
    </row>
    <row r="115" spans="1:6" ht="15.75" hidden="1" x14ac:dyDescent="0.25">
      <c r="A115" s="181" t="s">
        <v>237</v>
      </c>
      <c r="B115" s="39"/>
      <c r="C115" s="39">
        <f>C74</f>
        <v>12300</v>
      </c>
      <c r="D115" s="39"/>
      <c r="E115" s="39"/>
      <c r="F115" s="194"/>
    </row>
    <row r="116" spans="1:6" ht="15.75" hidden="1" x14ac:dyDescent="0.25">
      <c r="A116" s="182" t="s">
        <v>238</v>
      </c>
      <c r="B116" s="39"/>
      <c r="C116" s="39">
        <f>C75</f>
        <v>12300</v>
      </c>
      <c r="D116" s="39"/>
      <c r="E116" s="39"/>
      <c r="F116" s="194"/>
    </row>
    <row r="117" spans="1:6" ht="15.75" hidden="1" x14ac:dyDescent="0.25">
      <c r="A117" s="181" t="s">
        <v>239</v>
      </c>
      <c r="B117" s="39"/>
      <c r="C117" s="39">
        <f>C76</f>
        <v>10</v>
      </c>
      <c r="D117" s="39"/>
      <c r="E117" s="39"/>
      <c r="F117" s="194"/>
    </row>
    <row r="118" spans="1:6" ht="31.5" hidden="1" x14ac:dyDescent="0.25">
      <c r="A118" s="183" t="s">
        <v>240</v>
      </c>
      <c r="B118" s="39"/>
      <c r="C118" s="39">
        <f>C77</f>
        <v>10</v>
      </c>
      <c r="D118" s="39"/>
      <c r="E118" s="39"/>
      <c r="F118" s="194"/>
    </row>
    <row r="119" spans="1:6" ht="16.5" hidden="1" thickBot="1" x14ac:dyDescent="0.3">
      <c r="A119" s="201" t="s">
        <v>241</v>
      </c>
      <c r="B119" s="195"/>
      <c r="C119" s="195"/>
      <c r="D119" s="195"/>
      <c r="E119" s="195"/>
      <c r="F119" s="195"/>
    </row>
  </sheetData>
  <mergeCells count="6">
    <mergeCell ref="A2:F3"/>
    <mergeCell ref="B4:B6"/>
    <mergeCell ref="F4:F6"/>
    <mergeCell ref="D4:D6"/>
    <mergeCell ref="E4:E6"/>
    <mergeCell ref="C4:C6"/>
  </mergeCells>
  <pageMargins left="0.39370078740157483" right="0" top="0.35433070866141736" bottom="0.35433070866141736" header="0" footer="0"/>
  <pageSetup paperSize="9" scale="75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5"/>
  <sheetViews>
    <sheetView zoomScale="80" zoomScaleNormal="80" zoomScaleSheetLayoutView="75" workbookViewId="0">
      <selection activeCell="H92" sqref="H92"/>
    </sheetView>
  </sheetViews>
  <sheetFormatPr defaultColWidth="9.140625" defaultRowHeight="15" x14ac:dyDescent="0.25"/>
  <cols>
    <col min="1" max="1" width="45" style="45" customWidth="1"/>
    <col min="2" max="2" width="12.140625" style="45" hidden="1" customWidth="1"/>
    <col min="3" max="3" width="13.42578125" style="45" customWidth="1"/>
    <col min="4" max="4" width="11.85546875" style="45" customWidth="1"/>
    <col min="5" max="5" width="7.7109375" style="45" customWidth="1"/>
    <col min="6" max="6" width="12" style="45" customWidth="1"/>
    <col min="7" max="16384" width="9.140625" style="45"/>
  </cols>
  <sheetData>
    <row r="2" spans="1:6" ht="30.75" customHeight="1" x14ac:dyDescent="0.25">
      <c r="A2" s="538" t="s">
        <v>302</v>
      </c>
      <c r="B2" s="523"/>
      <c r="C2" s="523"/>
      <c r="D2" s="523"/>
      <c r="E2" s="523"/>
      <c r="F2" s="523"/>
    </row>
    <row r="3" spans="1:6" ht="15.75" thickBot="1" x14ac:dyDescent="0.3">
      <c r="A3" s="523"/>
      <c r="B3" s="523"/>
      <c r="C3" s="523"/>
      <c r="D3" s="523"/>
      <c r="E3" s="523"/>
      <c r="F3" s="523"/>
    </row>
    <row r="4" spans="1:6" ht="36.75" customHeight="1" x14ac:dyDescent="0.3">
      <c r="A4" s="46" t="s">
        <v>246</v>
      </c>
      <c r="B4" s="529" t="s">
        <v>1</v>
      </c>
      <c r="C4" s="535" t="s">
        <v>243</v>
      </c>
      <c r="D4" s="532" t="s">
        <v>0</v>
      </c>
      <c r="E4" s="529" t="s">
        <v>2</v>
      </c>
      <c r="F4" s="526" t="s">
        <v>3</v>
      </c>
    </row>
    <row r="5" spans="1:6" ht="15.75" customHeight="1" x14ac:dyDescent="0.3">
      <c r="A5" s="47"/>
      <c r="B5" s="530"/>
      <c r="C5" s="536"/>
      <c r="D5" s="533"/>
      <c r="E5" s="530"/>
      <c r="F5" s="527"/>
    </row>
    <row r="6" spans="1:6" ht="43.5" customHeight="1" thickBot="1" x14ac:dyDescent="0.3">
      <c r="A6" s="48" t="s">
        <v>4</v>
      </c>
      <c r="B6" s="531"/>
      <c r="C6" s="537"/>
      <c r="D6" s="534"/>
      <c r="E6" s="531"/>
      <c r="F6" s="528"/>
    </row>
    <row r="7" spans="1:6" s="333" customFormat="1" ht="15.75" thickBot="1" x14ac:dyDescent="0.3">
      <c r="A7" s="49">
        <v>1</v>
      </c>
      <c r="B7" s="169">
        <v>2</v>
      </c>
      <c r="C7" s="65">
        <v>4</v>
      </c>
      <c r="D7" s="65">
        <v>5</v>
      </c>
      <c r="E7" s="65">
        <v>6</v>
      </c>
      <c r="F7" s="65">
        <v>7</v>
      </c>
    </row>
    <row r="8" spans="1:6" ht="29.25" x14ac:dyDescent="0.25">
      <c r="A8" s="443" t="s">
        <v>269</v>
      </c>
      <c r="B8" s="335"/>
      <c r="C8" s="336"/>
      <c r="D8" s="336"/>
      <c r="E8" s="336"/>
      <c r="F8" s="336"/>
    </row>
    <row r="9" spans="1:6" ht="17.25" customHeight="1" x14ac:dyDescent="0.25">
      <c r="A9" s="9" t="s">
        <v>5</v>
      </c>
      <c r="B9" s="338"/>
      <c r="C9" s="116"/>
      <c r="D9" s="116"/>
      <c r="E9" s="116"/>
      <c r="F9" s="116"/>
    </row>
    <row r="10" spans="1:6" x14ac:dyDescent="0.25">
      <c r="A10" s="35" t="s">
        <v>75</v>
      </c>
      <c r="B10" s="38">
        <v>340</v>
      </c>
      <c r="C10" s="116">
        <v>3</v>
      </c>
      <c r="D10" s="339">
        <v>11</v>
      </c>
      <c r="E10" s="444">
        <f>ROUND(F10/B10,1)</f>
        <v>0.1</v>
      </c>
      <c r="F10" s="116">
        <f>ROUND(C10*D10,0)</f>
        <v>33</v>
      </c>
    </row>
    <row r="11" spans="1:6" s="324" customFormat="1" ht="18.75" customHeight="1" thickBot="1" x14ac:dyDescent="0.25">
      <c r="A11" s="341" t="s">
        <v>6</v>
      </c>
      <c r="B11" s="40"/>
      <c r="C11" s="331">
        <f>SUM(C10:C10)</f>
        <v>3</v>
      </c>
      <c r="D11" s="101">
        <f>F11/C11</f>
        <v>11</v>
      </c>
      <c r="E11" s="78">
        <f>SUM(E10:E10)</f>
        <v>0.1</v>
      </c>
      <c r="F11" s="331">
        <f>SUM(F10:F10)</f>
        <v>33</v>
      </c>
    </row>
    <row r="12" spans="1:6" s="324" customFormat="1" ht="18.75" customHeight="1" thickBot="1" x14ac:dyDescent="0.25">
      <c r="A12" s="357" t="s">
        <v>11</v>
      </c>
      <c r="B12" s="358"/>
      <c r="C12" s="359"/>
      <c r="D12" s="359"/>
      <c r="E12" s="359"/>
      <c r="F12" s="359"/>
    </row>
    <row r="13" spans="1:6" ht="18.75" hidden="1" customHeight="1" x14ac:dyDescent="0.25">
      <c r="A13" s="363" t="s">
        <v>189</v>
      </c>
      <c r="B13" s="40"/>
      <c r="C13" s="116"/>
      <c r="D13" s="116"/>
      <c r="E13" s="116"/>
      <c r="F13" s="116"/>
    </row>
    <row r="14" spans="1:6" s="324" customFormat="1" ht="20.25" hidden="1" customHeight="1" x14ac:dyDescent="0.25">
      <c r="A14" s="126" t="s">
        <v>8</v>
      </c>
      <c r="B14" s="40"/>
      <c r="C14" s="116"/>
      <c r="D14" s="93"/>
      <c r="E14" s="93"/>
      <c r="F14" s="116"/>
    </row>
    <row r="15" spans="1:6" s="324" customFormat="1" ht="18" hidden="1" customHeight="1" x14ac:dyDescent="0.25">
      <c r="A15" s="344" t="s">
        <v>172</v>
      </c>
      <c r="B15" s="40"/>
      <c r="C15" s="116"/>
      <c r="D15" s="93"/>
      <c r="E15" s="93"/>
      <c r="F15" s="116"/>
    </row>
    <row r="16" spans="1:6" ht="21" hidden="1" customHeight="1" x14ac:dyDescent="0.25">
      <c r="A16" s="50" t="s">
        <v>186</v>
      </c>
      <c r="B16" s="38">
        <v>300</v>
      </c>
      <c r="C16" s="116">
        <v>5</v>
      </c>
      <c r="D16" s="339">
        <v>14</v>
      </c>
      <c r="E16" s="93">
        <f>ROUND(F16/B16,0)</f>
        <v>0</v>
      </c>
      <c r="F16" s="116">
        <f>ROUND(C16*D16,0)</f>
        <v>70</v>
      </c>
    </row>
    <row r="17" spans="1:6" s="324" customFormat="1" ht="16.5" hidden="1" customHeight="1" x14ac:dyDescent="0.2">
      <c r="A17" s="370" t="s">
        <v>10</v>
      </c>
      <c r="B17" s="40"/>
      <c r="C17" s="331">
        <f>C16</f>
        <v>5</v>
      </c>
      <c r="D17" s="371">
        <f>D16</f>
        <v>14</v>
      </c>
      <c r="E17" s="331">
        <f>E16</f>
        <v>0</v>
      </c>
      <c r="F17" s="331">
        <f>F16</f>
        <v>70</v>
      </c>
    </row>
    <row r="18" spans="1:6" s="324" customFormat="1" ht="20.25" hidden="1" customHeight="1" x14ac:dyDescent="0.25">
      <c r="A18" s="344" t="s">
        <v>23</v>
      </c>
      <c r="B18" s="38"/>
      <c r="C18" s="116"/>
      <c r="D18" s="339"/>
      <c r="E18" s="93"/>
      <c r="F18" s="116"/>
    </row>
    <row r="19" spans="1:6" s="324" customFormat="1" ht="18.75" hidden="1" customHeight="1" x14ac:dyDescent="0.25">
      <c r="A19" s="131" t="s">
        <v>173</v>
      </c>
      <c r="B19" s="38">
        <v>240</v>
      </c>
      <c r="C19" s="116"/>
      <c r="D19" s="339">
        <v>8</v>
      </c>
      <c r="E19" s="93">
        <f>ROUND(F19/B19,0)</f>
        <v>0</v>
      </c>
      <c r="F19" s="116">
        <f>ROUND(C19*D19,0)</f>
        <v>0</v>
      </c>
    </row>
    <row r="20" spans="1:6" s="324" customFormat="1" ht="18.75" hidden="1" customHeight="1" x14ac:dyDescent="0.25">
      <c r="A20" s="131" t="s">
        <v>13</v>
      </c>
      <c r="B20" s="38">
        <v>240</v>
      </c>
      <c r="C20" s="116">
        <v>0</v>
      </c>
      <c r="D20" s="339">
        <v>3</v>
      </c>
      <c r="E20" s="93">
        <f>ROUND(F20/B20,0)</f>
        <v>0</v>
      </c>
      <c r="F20" s="116">
        <f>ROUND(C20*D20,0)</f>
        <v>0</v>
      </c>
    </row>
    <row r="21" spans="1:6" s="324" customFormat="1" ht="24.75" hidden="1" customHeight="1" x14ac:dyDescent="0.25">
      <c r="A21" s="70" t="s">
        <v>174</v>
      </c>
      <c r="B21" s="372"/>
      <c r="C21" s="353">
        <f>C19+C20</f>
        <v>0</v>
      </c>
      <c r="D21" s="373">
        <f>D17</f>
        <v>14</v>
      </c>
      <c r="E21" s="353">
        <f>E19+E20</f>
        <v>0</v>
      </c>
      <c r="F21" s="353">
        <f>F19+F20</f>
        <v>0</v>
      </c>
    </row>
    <row r="22" spans="1:6" s="324" customFormat="1" ht="24.75" hidden="1" customHeight="1" thickBot="1" x14ac:dyDescent="0.3">
      <c r="A22" s="22" t="s">
        <v>141</v>
      </c>
      <c r="B22" s="354"/>
      <c r="C22" s="331">
        <f>C17+C21</f>
        <v>5</v>
      </c>
      <c r="D22" s="331">
        <f>D21</f>
        <v>14</v>
      </c>
      <c r="E22" s="331">
        <f>E17+E21</f>
        <v>0</v>
      </c>
      <c r="F22" s="331">
        <f>F17+F21</f>
        <v>70</v>
      </c>
    </row>
    <row r="23" spans="1:6" ht="15.75" hidden="1" thickBot="1" x14ac:dyDescent="0.3">
      <c r="A23" s="357" t="s">
        <v>11</v>
      </c>
      <c r="B23" s="358"/>
      <c r="C23" s="359"/>
      <c r="D23" s="359"/>
      <c r="E23" s="359"/>
      <c r="F23" s="359"/>
    </row>
    <row r="24" spans="1:6" hidden="1" x14ac:dyDescent="0.25">
      <c r="A24" s="363" t="s">
        <v>300</v>
      </c>
      <c r="B24" s="40"/>
      <c r="C24" s="116"/>
      <c r="D24" s="116"/>
      <c r="E24" s="116"/>
      <c r="F24" s="116"/>
    </row>
    <row r="25" spans="1:6" ht="15.75" hidden="1" x14ac:dyDescent="0.25">
      <c r="A25" s="126" t="s">
        <v>8</v>
      </c>
      <c r="B25" s="40"/>
      <c r="C25" s="116"/>
      <c r="D25" s="93"/>
      <c r="E25" s="93"/>
      <c r="F25" s="116"/>
    </row>
    <row r="26" spans="1:6" ht="15.75" hidden="1" x14ac:dyDescent="0.25">
      <c r="A26" s="344" t="s">
        <v>172</v>
      </c>
      <c r="B26" s="40"/>
      <c r="C26" s="116"/>
      <c r="D26" s="93"/>
      <c r="E26" s="93"/>
      <c r="F26" s="116"/>
    </row>
    <row r="27" spans="1:6" hidden="1" x14ac:dyDescent="0.25">
      <c r="A27" s="50" t="s">
        <v>186</v>
      </c>
      <c r="B27" s="38">
        <v>300</v>
      </c>
      <c r="C27" s="116">
        <v>5</v>
      </c>
      <c r="D27" s="339">
        <v>14</v>
      </c>
      <c r="E27" s="93">
        <f>ROUND(F27/B27,0)</f>
        <v>0</v>
      </c>
      <c r="F27" s="116">
        <f>ROUND(C27*D27,0)</f>
        <v>70</v>
      </c>
    </row>
    <row r="28" spans="1:6" hidden="1" x14ac:dyDescent="0.25">
      <c r="A28" s="370" t="s">
        <v>10</v>
      </c>
      <c r="B28" s="40"/>
      <c r="C28" s="331">
        <f>C27</f>
        <v>5</v>
      </c>
      <c r="D28" s="371">
        <f>D27</f>
        <v>14</v>
      </c>
      <c r="E28" s="331">
        <f>E27</f>
        <v>0</v>
      </c>
      <c r="F28" s="331">
        <f>F27</f>
        <v>70</v>
      </c>
    </row>
    <row r="29" spans="1:6" ht="15.75" hidden="1" x14ac:dyDescent="0.25">
      <c r="A29" s="344" t="s">
        <v>23</v>
      </c>
      <c r="B29" s="38"/>
      <c r="C29" s="116"/>
      <c r="D29" s="339"/>
      <c r="E29" s="93"/>
      <c r="F29" s="116"/>
    </row>
    <row r="30" spans="1:6" hidden="1" x14ac:dyDescent="0.25">
      <c r="A30" s="131" t="s">
        <v>173</v>
      </c>
      <c r="B30" s="38">
        <v>240</v>
      </c>
      <c r="C30" s="116"/>
      <c r="D30" s="339">
        <v>8</v>
      </c>
      <c r="E30" s="93">
        <f>ROUND(F30/B30,0)</f>
        <v>0</v>
      </c>
      <c r="F30" s="116">
        <f>ROUND(C30*D30,0)</f>
        <v>0</v>
      </c>
    </row>
    <row r="31" spans="1:6" hidden="1" x14ac:dyDescent="0.25">
      <c r="A31" s="131" t="s">
        <v>13</v>
      </c>
      <c r="B31" s="38">
        <v>240</v>
      </c>
      <c r="C31" s="116">
        <v>0</v>
      </c>
      <c r="D31" s="339">
        <v>3</v>
      </c>
      <c r="E31" s="93">
        <f>ROUND(F31/B31,0)</f>
        <v>0</v>
      </c>
      <c r="F31" s="116">
        <f>ROUND(C31*D31,0)</f>
        <v>0</v>
      </c>
    </row>
    <row r="32" spans="1:6" hidden="1" x14ac:dyDescent="0.25">
      <c r="A32" s="70" t="s">
        <v>174</v>
      </c>
      <c r="B32" s="372"/>
      <c r="C32" s="353">
        <f>C30+C31</f>
        <v>0</v>
      </c>
      <c r="D32" s="373">
        <f>D28</f>
        <v>14</v>
      </c>
      <c r="E32" s="353">
        <f>E30+E31</f>
        <v>0</v>
      </c>
      <c r="F32" s="353">
        <f>F30+F31</f>
        <v>0</v>
      </c>
    </row>
    <row r="33" spans="1:6" ht="30" hidden="1" thickBot="1" x14ac:dyDescent="0.3">
      <c r="A33" s="22" t="s">
        <v>141</v>
      </c>
      <c r="B33" s="354"/>
      <c r="C33" s="331">
        <f>C28+C32</f>
        <v>5</v>
      </c>
      <c r="D33" s="331">
        <f>D32</f>
        <v>14</v>
      </c>
      <c r="E33" s="331">
        <f>E28+E32</f>
        <v>0</v>
      </c>
      <c r="F33" s="331">
        <f>F28+F32</f>
        <v>70</v>
      </c>
    </row>
    <row r="34" spans="1:6" ht="15.75" hidden="1" thickBot="1" x14ac:dyDescent="0.3">
      <c r="A34" s="357" t="s">
        <v>11</v>
      </c>
      <c r="B34" s="358"/>
      <c r="C34" s="359"/>
      <c r="D34" s="359"/>
      <c r="E34" s="359"/>
      <c r="F34" s="359"/>
    </row>
    <row r="35" spans="1:6" ht="29.25" hidden="1" x14ac:dyDescent="0.25">
      <c r="A35" s="443" t="s">
        <v>301</v>
      </c>
      <c r="B35" s="335"/>
      <c r="C35" s="336"/>
      <c r="D35" s="336"/>
      <c r="E35" s="336"/>
      <c r="F35" s="336"/>
    </row>
    <row r="36" spans="1:6" hidden="1" x14ac:dyDescent="0.25">
      <c r="A36" s="9" t="s">
        <v>5</v>
      </c>
      <c r="B36" s="338"/>
      <c r="C36" s="116"/>
      <c r="D36" s="116"/>
      <c r="E36" s="116"/>
      <c r="F36" s="116"/>
    </row>
    <row r="37" spans="1:6" hidden="1" x14ac:dyDescent="0.25">
      <c r="A37" s="35" t="s">
        <v>78</v>
      </c>
      <c r="B37" s="38">
        <v>340</v>
      </c>
      <c r="C37" s="116">
        <v>2</v>
      </c>
      <c r="D37" s="339">
        <v>8.8000000000000007</v>
      </c>
      <c r="E37" s="445">
        <f>ROUND(F37/B37,1)</f>
        <v>0.1</v>
      </c>
      <c r="F37" s="116">
        <f>ROUND(C37*D37,0)</f>
        <v>18</v>
      </c>
    </row>
    <row r="38" spans="1:6" hidden="1" x14ac:dyDescent="0.25">
      <c r="A38" s="35" t="s">
        <v>75</v>
      </c>
      <c r="B38" s="38">
        <v>340</v>
      </c>
      <c r="C38" s="116">
        <v>3</v>
      </c>
      <c r="D38" s="339">
        <v>8.3000000000000007</v>
      </c>
      <c r="E38" s="445">
        <f t="shared" ref="E38" si="0">ROUND(F38/B38,1)</f>
        <v>0.1</v>
      </c>
      <c r="F38" s="116">
        <f t="shared" ref="F38" si="1">ROUND(C38*D38,0)</f>
        <v>25</v>
      </c>
    </row>
    <row r="39" spans="1:6" ht="27" hidden="1" customHeight="1" thickBot="1" x14ac:dyDescent="0.3">
      <c r="A39" s="341" t="s">
        <v>6</v>
      </c>
      <c r="B39" s="40"/>
      <c r="C39" s="331">
        <f>SUM(C37:C38)</f>
        <v>5</v>
      </c>
      <c r="D39" s="101">
        <f>F39/C39</f>
        <v>8.6</v>
      </c>
      <c r="E39" s="446">
        <f>SUM(E37:E38)</f>
        <v>0.2</v>
      </c>
      <c r="F39" s="331">
        <f>SUM(F37:F38)</f>
        <v>43</v>
      </c>
    </row>
    <row r="40" spans="1:6" ht="15.75" hidden="1" thickBot="1" x14ac:dyDescent="0.3">
      <c r="A40" s="357" t="s">
        <v>11</v>
      </c>
      <c r="B40" s="358"/>
      <c r="C40" s="359"/>
      <c r="D40" s="359"/>
      <c r="E40" s="359"/>
      <c r="F40" s="359"/>
    </row>
    <row r="41" spans="1:6" ht="15.75" hidden="1" x14ac:dyDescent="0.25">
      <c r="A41" s="196" t="s">
        <v>261</v>
      </c>
      <c r="B41" s="92"/>
      <c r="C41" s="92"/>
      <c r="D41" s="92"/>
      <c r="E41" s="92"/>
      <c r="F41" s="92"/>
    </row>
    <row r="42" spans="1:6" ht="15.75" hidden="1" x14ac:dyDescent="0.25">
      <c r="A42" s="188" t="s">
        <v>5</v>
      </c>
      <c r="B42" s="39"/>
      <c r="C42" s="39">
        <f>C11+C39</f>
        <v>8</v>
      </c>
      <c r="D42" s="339">
        <f>F42/C42</f>
        <v>9.5</v>
      </c>
      <c r="E42" s="39">
        <f>E11+E39</f>
        <v>0.30000000000000004</v>
      </c>
      <c r="F42" s="39">
        <f>F11+F39</f>
        <v>76</v>
      </c>
    </row>
    <row r="43" spans="1:6" ht="15.75" hidden="1" x14ac:dyDescent="0.25">
      <c r="A43" s="188" t="s">
        <v>256</v>
      </c>
      <c r="B43" s="39"/>
      <c r="C43" s="39"/>
      <c r="D43" s="39"/>
      <c r="E43" s="39"/>
      <c r="F43" s="39"/>
    </row>
    <row r="44" spans="1:6" hidden="1" x14ac:dyDescent="0.25">
      <c r="A44" s="16" t="s">
        <v>146</v>
      </c>
      <c r="B44" s="69"/>
      <c r="C44" s="69"/>
      <c r="D44" s="69"/>
      <c r="E44" s="69"/>
      <c r="F44" s="69"/>
    </row>
    <row r="45" spans="1:6" hidden="1" x14ac:dyDescent="0.25">
      <c r="A45" s="24" t="s">
        <v>144</v>
      </c>
      <c r="B45" s="39"/>
      <c r="C45" s="39"/>
      <c r="D45" s="39"/>
      <c r="E45" s="39"/>
      <c r="F45" s="39"/>
    </row>
    <row r="46" spans="1:6" ht="30" hidden="1" x14ac:dyDescent="0.25">
      <c r="A46" s="24" t="s">
        <v>145</v>
      </c>
      <c r="B46" s="39"/>
      <c r="C46" s="39"/>
      <c r="D46" s="39"/>
      <c r="E46" s="39"/>
      <c r="F46" s="39"/>
    </row>
    <row r="47" spans="1:6" ht="15.75" hidden="1" x14ac:dyDescent="0.25">
      <c r="A47" s="189" t="s">
        <v>257</v>
      </c>
      <c r="B47" s="39"/>
      <c r="C47" s="39"/>
      <c r="D47" s="39"/>
      <c r="E47" s="39"/>
      <c r="F47" s="39"/>
    </row>
    <row r="48" spans="1:6" hidden="1" x14ac:dyDescent="0.25">
      <c r="A48" s="72" t="s">
        <v>8</v>
      </c>
      <c r="B48" s="39"/>
      <c r="C48" s="39"/>
      <c r="D48" s="39"/>
      <c r="E48" s="39"/>
      <c r="F48" s="39"/>
    </row>
    <row r="49" spans="1:6" hidden="1" x14ac:dyDescent="0.25">
      <c r="A49" s="72" t="s">
        <v>258</v>
      </c>
      <c r="B49" s="39"/>
      <c r="C49" s="39"/>
      <c r="D49" s="39"/>
      <c r="E49" s="39"/>
      <c r="F49" s="39"/>
    </row>
    <row r="50" spans="1:6" hidden="1" x14ac:dyDescent="0.25">
      <c r="A50" s="190" t="s">
        <v>23</v>
      </c>
      <c r="B50" s="39"/>
      <c r="C50" s="39"/>
      <c r="D50" s="39"/>
      <c r="E50" s="39"/>
      <c r="F50" s="39"/>
    </row>
    <row r="51" spans="1:6" hidden="1" x14ac:dyDescent="0.25">
      <c r="A51" s="13" t="s">
        <v>173</v>
      </c>
      <c r="B51" s="39"/>
      <c r="C51" s="39"/>
      <c r="D51" s="39"/>
      <c r="E51" s="39"/>
      <c r="F51" s="39"/>
    </row>
    <row r="52" spans="1:6" hidden="1" x14ac:dyDescent="0.25">
      <c r="A52" s="13" t="s">
        <v>13</v>
      </c>
      <c r="B52" s="39"/>
      <c r="C52" s="39"/>
      <c r="D52" s="39"/>
      <c r="E52" s="39"/>
      <c r="F52" s="39"/>
    </row>
    <row r="53" spans="1:6" hidden="1" x14ac:dyDescent="0.25">
      <c r="A53" s="191" t="s">
        <v>174</v>
      </c>
      <c r="B53" s="39"/>
      <c r="C53" s="39"/>
      <c r="D53" s="39"/>
      <c r="E53" s="39"/>
      <c r="F53" s="39"/>
    </row>
    <row r="54" spans="1:6" ht="28.5" hidden="1" x14ac:dyDescent="0.25">
      <c r="A54" s="192" t="s">
        <v>259</v>
      </c>
      <c r="B54" s="41"/>
      <c r="C54" s="41"/>
      <c r="D54" s="41"/>
      <c r="E54" s="41"/>
      <c r="F54" s="41"/>
    </row>
    <row r="55" spans="1:6" ht="30" hidden="1" x14ac:dyDescent="0.25">
      <c r="A55" s="193" t="s">
        <v>260</v>
      </c>
      <c r="B55" s="194"/>
      <c r="C55" s="194"/>
      <c r="D55" s="194"/>
      <c r="E55" s="194"/>
      <c r="F55" s="194"/>
    </row>
    <row r="56" spans="1:6" ht="31.5" hidden="1" x14ac:dyDescent="0.25">
      <c r="A56" s="165" t="s">
        <v>224</v>
      </c>
      <c r="B56" s="194"/>
      <c r="C56" s="194"/>
      <c r="D56" s="194"/>
      <c r="E56" s="194"/>
      <c r="F56" s="194"/>
    </row>
    <row r="57" spans="1:6" ht="31.5" hidden="1" x14ac:dyDescent="0.25">
      <c r="A57" s="165" t="s">
        <v>225</v>
      </c>
      <c r="B57" s="194"/>
      <c r="C57" s="194"/>
      <c r="D57" s="194"/>
      <c r="E57" s="194"/>
      <c r="F57" s="194"/>
    </row>
    <row r="58" spans="1:6" ht="15.75" hidden="1" x14ac:dyDescent="0.25">
      <c r="A58" s="165" t="s">
        <v>274</v>
      </c>
      <c r="B58" s="194"/>
      <c r="C58" s="194"/>
      <c r="D58" s="194"/>
      <c r="E58" s="194"/>
      <c r="F58" s="194"/>
    </row>
    <row r="59" spans="1:6" ht="15.75" hidden="1" x14ac:dyDescent="0.25">
      <c r="A59" s="141" t="s">
        <v>185</v>
      </c>
      <c r="B59" s="194"/>
      <c r="C59" s="194"/>
      <c r="D59" s="194"/>
      <c r="E59" s="194"/>
      <c r="F59" s="194"/>
    </row>
    <row r="60" spans="1:6" ht="15.75" hidden="1" x14ac:dyDescent="0.25">
      <c r="A60" s="199" t="s">
        <v>242</v>
      </c>
      <c r="B60" s="39"/>
      <c r="C60" s="39"/>
      <c r="D60" s="149"/>
      <c r="E60" s="39"/>
      <c r="F60" s="194"/>
    </row>
    <row r="61" spans="1:6" ht="15.75" hidden="1" x14ac:dyDescent="0.25">
      <c r="A61" s="181" t="s">
        <v>237</v>
      </c>
      <c r="B61" s="39"/>
      <c r="C61" s="39"/>
      <c r="D61" s="39"/>
      <c r="E61" s="39"/>
      <c r="F61" s="194"/>
    </row>
    <row r="62" spans="1:6" ht="15.75" hidden="1" x14ac:dyDescent="0.25">
      <c r="A62" s="182" t="s">
        <v>238</v>
      </c>
      <c r="B62" s="39"/>
      <c r="C62" s="39"/>
      <c r="D62" s="39"/>
      <c r="E62" s="39"/>
      <c r="F62" s="194"/>
    </row>
    <row r="63" spans="1:6" ht="15.75" hidden="1" x14ac:dyDescent="0.25">
      <c r="A63" s="181" t="s">
        <v>239</v>
      </c>
      <c r="B63" s="39"/>
      <c r="C63" s="39"/>
      <c r="D63" s="39"/>
      <c r="E63" s="39"/>
      <c r="F63" s="194"/>
    </row>
    <row r="64" spans="1:6" ht="31.5" hidden="1" x14ac:dyDescent="0.25">
      <c r="A64" s="183" t="s">
        <v>240</v>
      </c>
      <c r="B64" s="39"/>
      <c r="C64" s="39"/>
      <c r="D64" s="39"/>
      <c r="E64" s="39"/>
      <c r="F64" s="194"/>
    </row>
    <row r="65" spans="1:6" ht="16.5" hidden="1" thickBot="1" x14ac:dyDescent="0.3">
      <c r="A65" s="201" t="s">
        <v>241</v>
      </c>
      <c r="B65" s="195"/>
      <c r="C65" s="195"/>
      <c r="D65" s="195"/>
      <c r="E65" s="195"/>
      <c r="F65" s="195"/>
    </row>
  </sheetData>
  <sheetProtection selectLockedCells="1" selectUnlockedCells="1"/>
  <mergeCells count="6">
    <mergeCell ref="A2:F3"/>
    <mergeCell ref="F4:F6"/>
    <mergeCell ref="E4:E6"/>
    <mergeCell ref="B4:B6"/>
    <mergeCell ref="D4:D6"/>
    <mergeCell ref="C4:C6"/>
  </mergeCells>
  <pageMargins left="0.31496062992125984" right="0" top="0.23622047244094491" bottom="0.11811023622047245" header="0" footer="0"/>
  <pageSetup paperSize="9" scale="85" orientation="portrait" r:id="rId1"/>
  <headerFooter scaleWithDoc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16</vt:i4>
      </vt:variant>
    </vt:vector>
  </HeadingPairs>
  <TitlesOfParts>
    <vt:vector size="25" baseType="lpstr">
      <vt:lpstr>Хабаровск-1</vt:lpstr>
      <vt:lpstr>Хабаровск-2</vt:lpstr>
      <vt:lpstr>Комсомольск</vt:lpstr>
      <vt:lpstr>Амурск</vt:lpstr>
      <vt:lpstr>Вяземский</vt:lpstr>
      <vt:lpstr>Нанайский</vt:lpstr>
      <vt:lpstr>Охотск</vt:lpstr>
      <vt:lpstr>Совгавань</vt:lpstr>
      <vt:lpstr>МО других субъектов</vt:lpstr>
      <vt:lpstr>Амурск!Заголовки_для_печати</vt:lpstr>
      <vt:lpstr>Вяземский!Заголовки_для_печати</vt:lpstr>
      <vt:lpstr>Комсомольск!Заголовки_для_печати</vt:lpstr>
      <vt:lpstr>'МО других субъектов'!Заголовки_для_печати</vt:lpstr>
      <vt:lpstr>Нанайский!Заголовки_для_печати</vt:lpstr>
      <vt:lpstr>Охотск!Заголовки_для_печати</vt:lpstr>
      <vt:lpstr>Совгавань!Заголовки_для_печати</vt:lpstr>
      <vt:lpstr>'Хабаровск-1'!Заголовки_для_печати</vt:lpstr>
      <vt:lpstr>'Хабаровск-2'!Заголовки_для_печати</vt:lpstr>
      <vt:lpstr>Амурск!Область_печати</vt:lpstr>
      <vt:lpstr>Вяземский!Область_печати</vt:lpstr>
      <vt:lpstr>Комсомольск!Область_печати</vt:lpstr>
      <vt:lpstr>'МО других субъектов'!Область_печати</vt:lpstr>
      <vt:lpstr>Охотск!Область_печати</vt:lpstr>
      <vt:lpstr>Совгавань!Область_печати</vt:lpstr>
      <vt:lpstr>'Хабаровск-2'!Область_печати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2017-10-11T06:51:36Z</cp:lastPrinted>
  <dcterms:created xsi:type="dcterms:W3CDTF">2011-12-09T04:00:35Z</dcterms:created>
  <dcterms:modified xsi:type="dcterms:W3CDTF">2018-05-22T00:57:15Z</dcterms:modified>
</cp:coreProperties>
</file>